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!!! 2025\FINANSIJSKI PLAN 2025\FINANSIJSKI PLAN\"/>
    </mc:Choice>
  </mc:AlternateContent>
  <bookViews>
    <workbookView xWindow="0" yWindow="0" windowWidth="23040" windowHeight="88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Sheet1!$A$1:$L$297</definedName>
  </definedNames>
  <calcPr calcId="181029"/>
</workbook>
</file>

<file path=xl/calcChain.xml><?xml version="1.0" encoding="utf-8"?>
<calcChain xmlns="http://schemas.openxmlformats.org/spreadsheetml/2006/main">
  <c r="L11" i="1" l="1"/>
  <c r="G31" i="1"/>
  <c r="G221" i="1"/>
  <c r="J218" i="1"/>
  <c r="G229" i="1"/>
  <c r="L113" i="1"/>
  <c r="L154" i="1"/>
  <c r="L242" i="1"/>
  <c r="L157" i="1"/>
  <c r="J109" i="1"/>
  <c r="J103" i="1"/>
  <c r="J107" i="1"/>
  <c r="L165" i="1" l="1"/>
  <c r="H283" i="1"/>
  <c r="H27" i="1"/>
  <c r="J113" i="1"/>
  <c r="J76" i="1"/>
  <c r="J70" i="1"/>
  <c r="J63" i="1"/>
  <c r="G258" i="1"/>
  <c r="G56" i="1"/>
  <c r="H55" i="1"/>
  <c r="G55" i="1" s="1"/>
  <c r="G263" i="1"/>
  <c r="G98" i="1"/>
  <c r="L261" i="1"/>
  <c r="L95" i="1"/>
  <c r="L133" i="1"/>
  <c r="H291" i="1"/>
  <c r="G291" i="1" s="1"/>
  <c r="G269" i="1"/>
  <c r="H268" i="1"/>
  <c r="L69" i="1"/>
  <c r="B22" i="2"/>
  <c r="B24" i="2" s="1"/>
  <c r="L254" i="1" l="1"/>
  <c r="G134" i="1"/>
  <c r="B23" i="2"/>
  <c r="B15" i="2"/>
  <c r="B16" i="2" s="1"/>
  <c r="B17" i="2" l="1"/>
  <c r="B7" i="2"/>
  <c r="B8" i="2" s="1"/>
  <c r="B9" i="2" l="1"/>
  <c r="G88" i="1"/>
  <c r="G174" i="1" l="1"/>
  <c r="L173" i="1"/>
  <c r="L86" i="1" l="1"/>
  <c r="G90" i="1" l="1"/>
  <c r="G50" i="1" l="1"/>
  <c r="J86" i="1"/>
  <c r="J173" i="1" l="1"/>
  <c r="J126" i="1" l="1"/>
  <c r="J111" i="1" l="1"/>
  <c r="J75" i="1"/>
  <c r="J69" i="1"/>
  <c r="J62" i="1"/>
  <c r="G220" i="1"/>
  <c r="J29" i="1"/>
  <c r="J27" i="1" s="1"/>
  <c r="G283" i="1"/>
  <c r="G52" i="1"/>
  <c r="G35" i="1"/>
  <c r="L139" i="1"/>
  <c r="G147" i="1"/>
  <c r="G47" i="1"/>
  <c r="G11" i="1"/>
  <c r="G279" i="1"/>
  <c r="G271" i="1"/>
  <c r="G13" i="1"/>
  <c r="G189" i="1"/>
  <c r="G238" i="1"/>
  <c r="J240" i="1"/>
  <c r="J146" i="1"/>
  <c r="J212" i="1"/>
  <c r="J153" i="1"/>
  <c r="G207" i="1"/>
  <c r="G67" i="1"/>
  <c r="G74" i="1"/>
  <c r="G80" i="1"/>
  <c r="G49" i="1"/>
  <c r="G12" i="1"/>
  <c r="L156" i="1"/>
  <c r="G157" i="1"/>
  <c r="G175" i="1"/>
  <c r="G242" i="1"/>
  <c r="G188" i="1"/>
  <c r="G104" i="1"/>
  <c r="G233" i="1"/>
  <c r="G219" i="1"/>
  <c r="G225" i="1"/>
  <c r="G84" i="1"/>
  <c r="G93" i="1"/>
  <c r="G38" i="1"/>
  <c r="G37" i="1"/>
  <c r="G186" i="1"/>
  <c r="G115" i="1"/>
  <c r="G195" i="1"/>
  <c r="J182" i="1"/>
  <c r="G272" i="1"/>
  <c r="G131" i="1"/>
  <c r="G215" i="1"/>
  <c r="H212" i="1"/>
  <c r="I212" i="1"/>
  <c r="L212" i="1"/>
  <c r="K212" i="1"/>
  <c r="J151" i="1"/>
  <c r="H113" i="1"/>
  <c r="H111" i="1" s="1"/>
  <c r="I113" i="1"/>
  <c r="I111" i="1" s="1"/>
  <c r="K113" i="1"/>
  <c r="K111" i="1" s="1"/>
  <c r="L111" i="1"/>
  <c r="J209" i="1"/>
  <c r="G128" i="1"/>
  <c r="G123" i="1"/>
  <c r="L91" i="1"/>
  <c r="G79" i="1"/>
  <c r="G73" i="1"/>
  <c r="G66" i="1"/>
  <c r="G127" i="1"/>
  <c r="L259" i="1"/>
  <c r="G256" i="1"/>
  <c r="L209" i="1"/>
  <c r="G222" i="1"/>
  <c r="G227" i="1"/>
  <c r="G17" i="1"/>
  <c r="H15" i="1"/>
  <c r="I15" i="1"/>
  <c r="J15" i="1"/>
  <c r="L15" i="1"/>
  <c r="K15" i="1"/>
  <c r="H9" i="1"/>
  <c r="I9" i="1"/>
  <c r="J9" i="1"/>
  <c r="K9" i="1"/>
  <c r="G14" i="1"/>
  <c r="H86" i="1"/>
  <c r="I86" i="1"/>
  <c r="K86" i="1"/>
  <c r="G89" i="1"/>
  <c r="G48" i="1"/>
  <c r="K75" i="1"/>
  <c r="L75" i="1"/>
  <c r="H75" i="1"/>
  <c r="I75" i="1"/>
  <c r="H69" i="1"/>
  <c r="I69" i="1"/>
  <c r="K69" i="1"/>
  <c r="H62" i="1"/>
  <c r="I62" i="1"/>
  <c r="K62" i="1"/>
  <c r="L62" i="1"/>
  <c r="G78" i="1"/>
  <c r="G46" i="1"/>
  <c r="G280" i="1"/>
  <c r="G85" i="1"/>
  <c r="G87" i="1"/>
  <c r="G10" i="1"/>
  <c r="G71" i="1"/>
  <c r="G45" i="1"/>
  <c r="G44" i="1"/>
  <c r="G43" i="1"/>
  <c r="I91" i="1"/>
  <c r="J91" i="1"/>
  <c r="K91" i="1"/>
  <c r="H91" i="1"/>
  <c r="G94" i="1"/>
  <c r="G190" i="1"/>
  <c r="I282" i="1"/>
  <c r="J282" i="1"/>
  <c r="K282" i="1"/>
  <c r="L282" i="1"/>
  <c r="G284" i="1"/>
  <c r="G270" i="1"/>
  <c r="L285" i="1"/>
  <c r="K285" i="1"/>
  <c r="J285" i="1"/>
  <c r="I285" i="1"/>
  <c r="H285" i="1"/>
  <c r="H276" i="1"/>
  <c r="I276" i="1"/>
  <c r="J276" i="1"/>
  <c r="K276" i="1"/>
  <c r="G277" i="1"/>
  <c r="G278" i="1"/>
  <c r="G281" i="1"/>
  <c r="G286" i="1"/>
  <c r="L276" i="1"/>
  <c r="G158" i="1"/>
  <c r="H156" i="1"/>
  <c r="I156" i="1"/>
  <c r="K156" i="1"/>
  <c r="I146" i="1"/>
  <c r="K146" i="1"/>
  <c r="L146" i="1"/>
  <c r="H146" i="1"/>
  <c r="I209" i="1"/>
  <c r="K209" i="1"/>
  <c r="H209" i="1"/>
  <c r="G211" i="1"/>
  <c r="G132" i="1"/>
  <c r="I126" i="1"/>
  <c r="K126" i="1"/>
  <c r="L126" i="1"/>
  <c r="H126" i="1"/>
  <c r="I289" i="1"/>
  <c r="J289" i="1"/>
  <c r="K289" i="1"/>
  <c r="L289" i="1"/>
  <c r="J21" i="1"/>
  <c r="H240" i="1"/>
  <c r="I240" i="1"/>
  <c r="L240" i="1"/>
  <c r="K240" i="1"/>
  <c r="G243" i="1"/>
  <c r="L135" i="1"/>
  <c r="G136" i="1"/>
  <c r="G171" i="1"/>
  <c r="I274" i="1"/>
  <c r="J274" i="1"/>
  <c r="K274" i="1"/>
  <c r="L274" i="1"/>
  <c r="H274" i="1"/>
  <c r="G275" i="1"/>
  <c r="H289" i="1"/>
  <c r="G290" i="1"/>
  <c r="I287" i="1"/>
  <c r="J287" i="1"/>
  <c r="K287" i="1"/>
  <c r="L287" i="1"/>
  <c r="H287" i="1"/>
  <c r="G288" i="1"/>
  <c r="I173" i="1"/>
  <c r="I177" i="1"/>
  <c r="I179" i="1"/>
  <c r="J177" i="1"/>
  <c r="J179" i="1"/>
  <c r="K173" i="1"/>
  <c r="K177" i="1"/>
  <c r="K179" i="1"/>
  <c r="L177" i="1"/>
  <c r="L179" i="1"/>
  <c r="H173" i="1"/>
  <c r="H177" i="1"/>
  <c r="H179" i="1"/>
  <c r="G178" i="1"/>
  <c r="G180" i="1"/>
  <c r="L81" i="1"/>
  <c r="L83" i="1"/>
  <c r="L102" i="1"/>
  <c r="L119" i="1"/>
  <c r="L144" i="1"/>
  <c r="L148" i="1"/>
  <c r="L151" i="1"/>
  <c r="L153" i="1"/>
  <c r="L159" i="1"/>
  <c r="L166" i="1"/>
  <c r="L168" i="1"/>
  <c r="L170" i="1"/>
  <c r="L182" i="1"/>
  <c r="L192" i="1"/>
  <c r="L205" i="1"/>
  <c r="L216" i="1"/>
  <c r="L223" i="1"/>
  <c r="L230" i="1"/>
  <c r="L236" i="1"/>
  <c r="L244" i="1"/>
  <c r="L249" i="1"/>
  <c r="L252" i="1"/>
  <c r="K81" i="1"/>
  <c r="K83" i="1"/>
  <c r="K95" i="1"/>
  <c r="K102" i="1"/>
  <c r="K119" i="1"/>
  <c r="K135" i="1"/>
  <c r="K139" i="1"/>
  <c r="K144" i="1"/>
  <c r="K148" i="1"/>
  <c r="K151" i="1"/>
  <c r="K153" i="1"/>
  <c r="K159" i="1"/>
  <c r="K163" i="1"/>
  <c r="K166" i="1"/>
  <c r="K168" i="1"/>
  <c r="K170" i="1"/>
  <c r="K182" i="1"/>
  <c r="K192" i="1"/>
  <c r="K205" i="1"/>
  <c r="K216" i="1"/>
  <c r="K223" i="1"/>
  <c r="K230" i="1"/>
  <c r="K236" i="1"/>
  <c r="K244" i="1"/>
  <c r="K249" i="1"/>
  <c r="K252" i="1"/>
  <c r="K254" i="1"/>
  <c r="K259" i="1"/>
  <c r="K261" i="1"/>
  <c r="J159" i="1"/>
  <c r="J163" i="1"/>
  <c r="J166" i="1"/>
  <c r="J168" i="1"/>
  <c r="J170" i="1"/>
  <c r="J119" i="1"/>
  <c r="J135" i="1"/>
  <c r="J139" i="1"/>
  <c r="J144" i="1"/>
  <c r="J192" i="1"/>
  <c r="J205" i="1"/>
  <c r="J216" i="1"/>
  <c r="J236" i="1"/>
  <c r="J81" i="1"/>
  <c r="J95" i="1"/>
  <c r="J244" i="1"/>
  <c r="J249" i="1"/>
  <c r="J252" i="1"/>
  <c r="J254" i="1"/>
  <c r="J259" i="1"/>
  <c r="J261" i="1"/>
  <c r="I81" i="1"/>
  <c r="I83" i="1"/>
  <c r="I95" i="1"/>
  <c r="I102" i="1"/>
  <c r="I119" i="1"/>
  <c r="I135" i="1"/>
  <c r="I139" i="1"/>
  <c r="I144" i="1"/>
  <c r="I148" i="1"/>
  <c r="I151" i="1"/>
  <c r="I153" i="1"/>
  <c r="I159" i="1"/>
  <c r="I163" i="1"/>
  <c r="I168" i="1"/>
  <c r="I170" i="1"/>
  <c r="I182" i="1"/>
  <c r="I192" i="1"/>
  <c r="I205" i="1"/>
  <c r="I216" i="1"/>
  <c r="I223" i="1"/>
  <c r="I230" i="1"/>
  <c r="I236" i="1"/>
  <c r="I244" i="1"/>
  <c r="I249" i="1"/>
  <c r="I252" i="1"/>
  <c r="I254" i="1"/>
  <c r="I259" i="1"/>
  <c r="I261" i="1"/>
  <c r="H151" i="1"/>
  <c r="H153" i="1"/>
  <c r="H159" i="1"/>
  <c r="H163" i="1"/>
  <c r="H166" i="1"/>
  <c r="H168" i="1"/>
  <c r="H170" i="1"/>
  <c r="H102" i="1"/>
  <c r="H119" i="1"/>
  <c r="H135" i="1"/>
  <c r="H139" i="1"/>
  <c r="H144" i="1"/>
  <c r="H148" i="1"/>
  <c r="H182" i="1"/>
  <c r="H192" i="1"/>
  <c r="H205" i="1"/>
  <c r="H216" i="1"/>
  <c r="H223" i="1"/>
  <c r="H230" i="1"/>
  <c r="H236" i="1"/>
  <c r="H81" i="1"/>
  <c r="H83" i="1"/>
  <c r="H95" i="1"/>
  <c r="H244" i="1"/>
  <c r="H249" i="1"/>
  <c r="H252" i="1"/>
  <c r="H254" i="1"/>
  <c r="H259" i="1"/>
  <c r="H261" i="1"/>
  <c r="G92" i="1"/>
  <c r="G246" i="1"/>
  <c r="G247" i="1"/>
  <c r="G248" i="1"/>
  <c r="G245" i="1"/>
  <c r="H29" i="1"/>
  <c r="H26" i="1" s="1"/>
  <c r="I29" i="1"/>
  <c r="I27" i="1" s="1"/>
  <c r="I26" i="1" s="1"/>
  <c r="K29" i="1"/>
  <c r="K27" i="1" s="1"/>
  <c r="K26" i="1" s="1"/>
  <c r="L29" i="1"/>
  <c r="J268" i="1"/>
  <c r="K268" i="1"/>
  <c r="G114" i="1"/>
  <c r="G116" i="1"/>
  <c r="I268" i="1"/>
  <c r="H5" i="1"/>
  <c r="H7" i="1"/>
  <c r="H18" i="1"/>
  <c r="I18" i="1"/>
  <c r="J18" i="1"/>
  <c r="K18" i="1"/>
  <c r="L18" i="1"/>
  <c r="H21" i="1"/>
  <c r="J5" i="1"/>
  <c r="J7" i="1"/>
  <c r="J51" i="1"/>
  <c r="L5" i="1"/>
  <c r="L7" i="1"/>
  <c r="L21" i="1"/>
  <c r="L51" i="1"/>
  <c r="I5" i="1"/>
  <c r="I7" i="1"/>
  <c r="I21" i="1"/>
  <c r="I51" i="1"/>
  <c r="K5" i="1"/>
  <c r="K7" i="1"/>
  <c r="K21" i="1"/>
  <c r="K51" i="1"/>
  <c r="G6" i="1"/>
  <c r="G176" i="1"/>
  <c r="G169" i="1"/>
  <c r="G160" i="1"/>
  <c r="G161" i="1"/>
  <c r="G162" i="1"/>
  <c r="G155" i="1"/>
  <c r="G152" i="1"/>
  <c r="G164" i="1"/>
  <c r="G165" i="1"/>
  <c r="G129" i="1"/>
  <c r="G53" i="1"/>
  <c r="G8" i="1"/>
  <c r="G137" i="1"/>
  <c r="G149" i="1"/>
  <c r="G141" i="1"/>
  <c r="G145" i="1"/>
  <c r="G213" i="1"/>
  <c r="G214" i="1"/>
  <c r="G208" i="1"/>
  <c r="G241" i="1"/>
  <c r="G235" i="1"/>
  <c r="G237" i="1"/>
  <c r="G239" i="1"/>
  <c r="G120" i="1"/>
  <c r="G121" i="1"/>
  <c r="G122" i="1"/>
  <c r="G124" i="1"/>
  <c r="G125" i="1"/>
  <c r="G107" i="1"/>
  <c r="G63" i="1"/>
  <c r="G64" i="1"/>
  <c r="G77" i="1"/>
  <c r="G82" i="1"/>
  <c r="G96" i="1"/>
  <c r="G97" i="1"/>
  <c r="G103" i="1"/>
  <c r="G105" i="1"/>
  <c r="G106" i="1"/>
  <c r="G108" i="1"/>
  <c r="G110" i="1"/>
  <c r="G112" i="1"/>
  <c r="G117" i="1"/>
  <c r="G118" i="1"/>
  <c r="G130" i="1"/>
  <c r="G133" i="1"/>
  <c r="G143" i="1"/>
  <c r="G206" i="1"/>
  <c r="G217" i="1"/>
  <c r="G167" i="1"/>
  <c r="G184" i="1"/>
  <c r="G185" i="1"/>
  <c r="G187" i="1"/>
  <c r="G191" i="1"/>
  <c r="G193" i="1"/>
  <c r="G194" i="1"/>
  <c r="G196" i="1"/>
  <c r="G197" i="1"/>
  <c r="G198" i="1"/>
  <c r="G199" i="1"/>
  <c r="G200" i="1"/>
  <c r="G201" i="1"/>
  <c r="G202" i="1"/>
  <c r="G203" i="1"/>
  <c r="G250" i="1"/>
  <c r="G251" i="1"/>
  <c r="G253" i="1"/>
  <c r="G255" i="1"/>
  <c r="G257" i="1"/>
  <c r="G260" i="1"/>
  <c r="G262" i="1"/>
  <c r="G19" i="1"/>
  <c r="G20" i="1"/>
  <c r="G22" i="1"/>
  <c r="G23" i="1"/>
  <c r="G24" i="1"/>
  <c r="G25" i="1"/>
  <c r="G231" i="1"/>
  <c r="G226" i="1"/>
  <c r="G224" i="1"/>
  <c r="G228" i="1"/>
  <c r="G232" i="1"/>
  <c r="G234" i="1"/>
  <c r="G42" i="1"/>
  <c r="G41" i="1"/>
  <c r="G40" i="1"/>
  <c r="G39" i="1"/>
  <c r="G36" i="1"/>
  <c r="G34" i="1"/>
  <c r="G33" i="1"/>
  <c r="G32" i="1"/>
  <c r="G30" i="1"/>
  <c r="G16" i="1"/>
  <c r="L163" i="1"/>
  <c r="H282" i="1"/>
  <c r="G210" i="1"/>
  <c r="J223" i="1"/>
  <c r="G183" i="1"/>
  <c r="J102" i="1"/>
  <c r="G109" i="1"/>
  <c r="J230" i="1"/>
  <c r="L268" i="1"/>
  <c r="J156" i="1"/>
  <c r="G154" i="1"/>
  <c r="L9" i="1"/>
  <c r="G76" i="1"/>
  <c r="J83" i="1"/>
  <c r="H51" i="1"/>
  <c r="G142" i="1"/>
  <c r="G140" i="1"/>
  <c r="G28" i="1"/>
  <c r="G72" i="1"/>
  <c r="G65" i="1"/>
  <c r="G101" i="1"/>
  <c r="L27" i="1" l="1"/>
  <c r="L26" i="1" s="1"/>
  <c r="L54" i="1" s="1"/>
  <c r="L57" i="1" s="1"/>
  <c r="G51" i="1"/>
  <c r="K68" i="1"/>
  <c r="K61" i="1" s="1"/>
  <c r="G81" i="1"/>
  <c r="G216" i="1"/>
  <c r="G83" i="1"/>
  <c r="J172" i="1"/>
  <c r="G5" i="1"/>
  <c r="I218" i="1"/>
  <c r="I204" i="1" s="1"/>
  <c r="I181" i="1"/>
  <c r="K273" i="1"/>
  <c r="K267" i="1" s="1"/>
  <c r="K266" i="1" s="1"/>
  <c r="L273" i="1"/>
  <c r="L267" i="1" s="1"/>
  <c r="L266" i="1" s="1"/>
  <c r="K218" i="1"/>
  <c r="K204" i="1" s="1"/>
  <c r="G170" i="1"/>
  <c r="G139" i="1"/>
  <c r="K181" i="1"/>
  <c r="G151" i="1"/>
  <c r="L172" i="1"/>
  <c r="G163" i="1"/>
  <c r="G252" i="1"/>
  <c r="G223" i="1"/>
  <c r="G261" i="1"/>
  <c r="G182" i="1"/>
  <c r="G287" i="1"/>
  <c r="G240" i="1"/>
  <c r="I273" i="1"/>
  <c r="I267" i="1" s="1"/>
  <c r="I266" i="1" s="1"/>
  <c r="G166" i="1"/>
  <c r="G205" i="1"/>
  <c r="G168" i="1"/>
  <c r="I150" i="1"/>
  <c r="I68" i="1"/>
  <c r="I61" i="1" s="1"/>
  <c r="G153" i="1"/>
  <c r="G192" i="1"/>
  <c r="L68" i="1"/>
  <c r="L61" i="1" s="1"/>
  <c r="G254" i="1"/>
  <c r="G212" i="1"/>
  <c r="J181" i="1"/>
  <c r="H100" i="1"/>
  <c r="G259" i="1"/>
  <c r="G249" i="1"/>
  <c r="G113" i="1"/>
  <c r="G236" i="1"/>
  <c r="G135" i="1"/>
  <c r="G159" i="1"/>
  <c r="J138" i="1"/>
  <c r="J204" i="1"/>
  <c r="G9" i="1"/>
  <c r="G95" i="1"/>
  <c r="I138" i="1"/>
  <c r="K172" i="1"/>
  <c r="G126" i="1"/>
  <c r="H68" i="1"/>
  <c r="H61" i="1" s="1"/>
  <c r="G179" i="1"/>
  <c r="I172" i="1"/>
  <c r="G146" i="1"/>
  <c r="G156" i="1"/>
  <c r="G276" i="1"/>
  <c r="G91" i="1"/>
  <c r="L100" i="1"/>
  <c r="H181" i="1"/>
  <c r="L218" i="1"/>
  <c r="L204" i="1" s="1"/>
  <c r="L181" i="1"/>
  <c r="L150" i="1"/>
  <c r="L138" i="1"/>
  <c r="G177" i="1"/>
  <c r="G285" i="1"/>
  <c r="G282" i="1"/>
  <c r="H273" i="1"/>
  <c r="G289" i="1"/>
  <c r="G21" i="1"/>
  <c r="G18" i="1"/>
  <c r="G7" i="1"/>
  <c r="H218" i="1"/>
  <c r="G144" i="1"/>
  <c r="H150" i="1"/>
  <c r="G244" i="1"/>
  <c r="I100" i="1"/>
  <c r="J100" i="1"/>
  <c r="J150" i="1"/>
  <c r="K150" i="1"/>
  <c r="K138" i="1"/>
  <c r="K100" i="1"/>
  <c r="G173" i="1"/>
  <c r="G209" i="1"/>
  <c r="G75" i="1"/>
  <c r="G86" i="1"/>
  <c r="G62" i="1"/>
  <c r="I54" i="1"/>
  <c r="I57" i="1" s="1"/>
  <c r="G111" i="1"/>
  <c r="G69" i="1"/>
  <c r="J68" i="1"/>
  <c r="J61" i="1" s="1"/>
  <c r="H54" i="1"/>
  <c r="H57" i="1" s="1"/>
  <c r="G119" i="1"/>
  <c r="G15" i="1"/>
  <c r="G274" i="1"/>
  <c r="G268" i="1"/>
  <c r="H172" i="1"/>
  <c r="G230" i="1"/>
  <c r="G102" i="1"/>
  <c r="G70" i="1"/>
  <c r="G148" i="1"/>
  <c r="K54" i="1"/>
  <c r="K57" i="1" s="1"/>
  <c r="J273" i="1"/>
  <c r="J267" i="1" s="1"/>
  <c r="J266" i="1" s="1"/>
  <c r="G29" i="1"/>
  <c r="H138" i="1"/>
  <c r="H267" i="1" l="1"/>
  <c r="G267" i="1" s="1"/>
  <c r="G27" i="1"/>
  <c r="J26" i="1"/>
  <c r="G172" i="1"/>
  <c r="I99" i="1"/>
  <c r="I264" i="1" s="1"/>
  <c r="I293" i="1" s="1"/>
  <c r="L99" i="1"/>
  <c r="L264" i="1" s="1"/>
  <c r="L293" i="1" s="1"/>
  <c r="G100" i="1"/>
  <c r="G218" i="1"/>
  <c r="J99" i="1"/>
  <c r="J264" i="1" s="1"/>
  <c r="J293" i="1" s="1"/>
  <c r="K99" i="1"/>
  <c r="K264" i="1" s="1"/>
  <c r="K293" i="1" s="1"/>
  <c r="G181" i="1"/>
  <c r="G273" i="1"/>
  <c r="H204" i="1"/>
  <c r="G204" i="1" s="1"/>
  <c r="G68" i="1"/>
  <c r="G150" i="1"/>
  <c r="G138" i="1"/>
  <c r="G61" i="1"/>
  <c r="H266" i="1" l="1"/>
  <c r="G266" i="1" s="1"/>
  <c r="J54" i="1"/>
  <c r="G26" i="1"/>
  <c r="H99" i="1"/>
  <c r="G99" i="1" s="1"/>
  <c r="G54" i="1" l="1"/>
  <c r="G57" i="1" s="1"/>
  <c r="J57" i="1"/>
  <c r="H264" i="1"/>
  <c r="H293" i="1" s="1"/>
  <c r="G293" i="1" s="1"/>
  <c r="G264" i="1" l="1"/>
</calcChain>
</file>

<file path=xl/sharedStrings.xml><?xml version="1.0" encoding="utf-8"?>
<sst xmlns="http://schemas.openxmlformats.org/spreadsheetml/2006/main" count="570" uniqueCount="489">
  <si>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</si>
  <si>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</si>
  <si>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</si>
  <si>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</si>
  <si>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</si>
  <si>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</si>
  <si>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</si>
  <si>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</si>
  <si>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</si>
  <si>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</si>
  <si>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</si>
  <si>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</si>
  <si>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</si>
  <si>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</si>
  <si>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</si>
  <si>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</si>
  <si>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</si>
  <si>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</si>
  <si>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</si>
  <si>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</si>
  <si>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</si>
  <si>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</si>
  <si>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</si>
  <si>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</si>
  <si>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</si>
  <si>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</si>
  <si>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</si>
  <si>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</si>
  <si>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</si>
  <si>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</si>
  <si>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</si>
  <si>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</si>
  <si>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</si>
  <si>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</si>
  <si>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</si>
  <si>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</si>
  <si>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</si>
  <si>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</si>
  <si>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</si>
  <si>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</si>
  <si>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</si>
  <si>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</si>
  <si>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</si>
  <si>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</si>
  <si>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</si>
  <si>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</si>
  <si>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</si>
  <si>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</si>
  <si>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</si>
  <si>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</si>
  <si>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</si>
  <si>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</si>
  <si>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</si>
  <si>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</si>
  <si>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</si>
  <si>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</si>
  <si>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</si>
  <si>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</si>
  <si>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</si>
  <si>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</si>
  <si>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</si>
  <si>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</si>
  <si>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</si>
  <si>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</si>
  <si>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</si>
  <si>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</si>
  <si>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</si>
  <si>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</si>
  <si>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</si>
  <si>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</si>
  <si>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</si>
  <si>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</si>
  <si>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</si>
  <si>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</si>
  <si>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</si>
  <si>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</si>
  <si>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</si>
  <si>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</si>
  <si>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</si>
  <si>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</si>
  <si>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</si>
  <si>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</si>
  <si>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</si>
  <si>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</si>
  <si>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</si>
  <si>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</si>
  <si>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</si>
  <si>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</si>
  <si>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</si>
  <si>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</si>
  <si>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</si>
  <si>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</si>
  <si>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</si>
  <si>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</si>
  <si>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</si>
  <si>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</si>
  <si>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</si>
  <si>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</si>
  <si>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</si>
  <si>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</si>
  <si>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</si>
  <si>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</si>
  <si>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</si>
  <si>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</si>
  <si>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</si>
  <si>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</si>
  <si>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</si>
  <si>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</si>
  <si>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</si>
  <si>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</si>
  <si>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</si>
  <si>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</si>
  <si>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</si>
  <si>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</si>
  <si>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</si>
  <si>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</si>
  <si>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</si>
  <si>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</si>
  <si>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</si>
  <si>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</si>
  <si>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</si>
  <si>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</si>
  <si>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</si>
  <si>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</si>
  <si>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</si>
  <si>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</si>
  <si>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</si>
  <si>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</si>
  <si>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</si>
  <si>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</si>
  <si>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</si>
  <si>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</si>
  <si>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</si>
  <si>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</si>
  <si>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</si>
  <si>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</si>
  <si>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</si>
  <si>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</si>
  <si>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</si>
  <si>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</si>
  <si>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</si>
  <si>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</si>
  <si>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</si>
  <si>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</si>
  <si>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</si>
  <si>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</si>
  <si>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</si>
  <si>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</si>
  <si>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</si>
  <si>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</si>
  <si>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</si>
  <si>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</si>
  <si>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</si>
  <si>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</si>
  <si>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</si>
  <si>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</si>
  <si>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</si>
  <si>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</si>
  <si>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</si>
  <si>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</si>
  <si>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</si>
  <si>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</si>
  <si>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</si>
  <si>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</si>
  <si>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</si>
  <si>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</si>
  <si>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</si>
  <si>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</si>
  <si>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</si>
  <si>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</si>
  <si>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</si>
  <si>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</si>
  <si>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</si>
  <si>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</si>
  <si>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</si>
  <si>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</si>
  <si>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</si>
  <si>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</si>
  <si>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</si>
  <si>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</si>
  <si>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</si>
  <si>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</si>
  <si>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</si>
  <si>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</si>
  <si>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</si>
  <si>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</si>
  <si>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</si>
  <si>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</si>
  <si>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</si>
  <si>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</si>
  <si>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</si>
  <si>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</si>
  <si>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</si>
  <si>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</si>
  <si>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</si>
  <si>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</si>
  <si>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</si>
  <si>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</si>
  <si>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</si>
  <si>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</si>
  <si>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</si>
  <si>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</si>
  <si>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</si>
  <si>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</si>
  <si>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</si>
  <si>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</si>
  <si>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</si>
  <si>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</si>
  <si>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</si>
  <si>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</si>
  <si>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</si>
  <si>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</si>
  <si>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</si>
  <si>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</si>
  <si>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</si>
  <si>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</si>
  <si>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</si>
  <si>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</si>
  <si>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</si>
  <si>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</si>
  <si>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</si>
  <si>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</si>
  <si>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</si>
  <si>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</si>
  <si>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</si>
  <si>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</si>
  <si>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</si>
  <si>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</si>
  <si>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</si>
  <si>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</si>
  <si>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Troškovi prevoza na službenom putu u inostranstvo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</si>
  <si>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</si>
  <si>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</si>
  <si>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</si>
  <si>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</si>
  <si>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</si>
  <si>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</si>
  <si>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</si>
  <si>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</si>
  <si>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</si>
  <si>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</si>
  <si>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</si>
  <si>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</si>
  <si>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</si>
  <si>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</si>
  <si>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</si>
  <si>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</si>
  <si>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</si>
  <si>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</si>
  <si>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</si>
  <si>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</si>
  <si>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</si>
  <si>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</si>
  <si>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</si>
  <si>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</si>
  <si>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</si>
  <si>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</si>
  <si>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</si>
  <si>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</si>
  <si>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</si>
  <si>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</si>
  <si>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</si>
  <si>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</si>
  <si>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</si>
  <si>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</si>
  <si>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</si>
  <si>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</si>
  <si>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</si>
  <si>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</si>
  <si>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</si>
  <si>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</si>
  <si>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</si>
  <si>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</si>
  <si>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</si>
  <si>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</si>
  <si>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</si>
  <si>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</si>
  <si>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</si>
  <si>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</si>
  <si>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</si>
  <si>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</si>
  <si>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</si>
  <si>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</si>
  <si>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</si>
  <si>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</si>
  <si>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</si>
  <si>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</si>
  <si>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</si>
  <si>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</si>
  <si>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</si>
  <si>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</si>
  <si>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</si>
  <si>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</si>
  <si>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</si>
  <si>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</si>
  <si>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</si>
  <si>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</si>
  <si>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</si>
  <si>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</si>
  <si>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</si>
  <si>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</si>
  <si>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</si>
  <si>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</si>
  <si>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</si>
  <si>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</si>
  <si>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</si>
  <si>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</si>
  <si>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</si>
  <si>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</si>
  <si>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</si>
  <si>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</si>
  <si>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</si>
  <si>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</si>
  <si>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</si>
  <si>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</si>
  <si>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</si>
  <si>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</si>
  <si>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</si>
  <si>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</si>
  <si>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</si>
  <si>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</si>
  <si>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</si>
  <si>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</si>
  <si>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</si>
  <si>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</si>
  <si>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</si>
  <si>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</si>
  <si>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</si>
  <si>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</si>
  <si>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</si>
  <si>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</si>
  <si>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</si>
  <si>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</si>
  <si>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</si>
  <si>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</si>
  <si>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</si>
  <si>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</si>
  <si>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</si>
  <si>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</si>
  <si>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</si>
  <si>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</si>
  <si>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Plate zaposlenih u borbi protiv bolesti COVID-19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</si>
  <si>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</si>
  <si>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</si>
  <si>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</si>
  <si>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</si>
  <si>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</si>
  <si>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</si>
  <si>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</si>
  <si>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</si>
  <si>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</si>
  <si>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</si>
  <si>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</si>
  <si>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</si>
  <si>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</si>
  <si>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</si>
  <si>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</si>
  <si>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</si>
  <si>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</si>
  <si>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</si>
  <si>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</si>
  <si>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</si>
  <si>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</si>
  <si>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</si>
  <si>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</si>
  <si>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</si>
  <si>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</si>
  <si>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</si>
  <si>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</si>
  <si>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</si>
  <si>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</si>
  <si>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</si>
  <si>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</si>
  <si>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</si>
  <si>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</si>
  <si>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</si>
  <si>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</si>
  <si>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</si>
  <si>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</si>
  <si>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</si>
  <si>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</si>
  <si>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</si>
  <si>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</si>
  <si>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</si>
  <si>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</si>
  <si>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</si>
  <si>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</si>
  <si>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</si>
  <si>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</si>
  <si>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</si>
  <si>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</si>
  <si>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</si>
  <si>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</si>
  <si>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</si>
  <si>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</si>
  <si>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</si>
  <si>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</si>
  <si>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</si>
  <si>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</si>
  <si>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</si>
  <si>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</si>
  <si>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</si>
  <si>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</si>
  <si>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</si>
  <si>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</si>
  <si>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</si>
  <si>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</si>
  <si>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</si>
  <si>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</si>
  <si>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</si>
  <si>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</si>
  <si>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</si>
  <si>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</si>
  <si>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</si>
  <si>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</si>
  <si>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</si>
  <si>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</si>
  <si>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</si>
  <si>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</si>
  <si>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</si>
  <si>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</si>
  <si>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</si>
  <si>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</si>
  <si>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</si>
  <si>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</si>
  <si>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</si>
  <si>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</si>
  <si>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</si>
  <si>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</si>
  <si>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</si>
  <si>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</si>
  <si>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</si>
  <si>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</si>
  <si>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</si>
  <si>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</si>
  <si>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</si>
  <si>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</si>
  <si>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</si>
  <si>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</si>
  <si>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</si>
  <si>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</si>
  <si>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</si>
  <si>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</si>
  <si>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</si>
  <si>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</si>
  <si>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</si>
  <si>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</si>
  <si>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</si>
  <si>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Solidarna pomoć po PKU</t>
  </si>
  <si>
    <t>plata</t>
  </si>
  <si>
    <t>pio</t>
  </si>
  <si>
    <t>zo</t>
  </si>
  <si>
    <t>PST</t>
  </si>
  <si>
    <t>sopstvena sredstva za platu</t>
  </si>
  <si>
    <t>Prirodni gas</t>
  </si>
  <si>
    <t>1.1.4.</t>
  </si>
  <si>
    <t>Bolnice, domovi zdravlja I staraćki domovi</t>
  </si>
  <si>
    <t>Nematerijalna imovina</t>
  </si>
  <si>
    <t>Kompjuterski softver</t>
  </si>
  <si>
    <t>1.3.1</t>
  </si>
  <si>
    <t>1.6.1</t>
  </si>
  <si>
    <t>Zakup administrativne opreme</t>
  </si>
  <si>
    <t>Naknade članovima upravnih i nadzornih odbora</t>
  </si>
  <si>
    <t>10.4.</t>
  </si>
  <si>
    <t>Penali po sudskim sporovima</t>
  </si>
  <si>
    <t>12.2.</t>
  </si>
  <si>
    <t>Ostale naknade štete</t>
  </si>
  <si>
    <t>PRIMANJA OD PRODAJE POKRETNE IMOVINE</t>
  </si>
  <si>
    <t>Solidarna pomoć usled potvrđene bolesti po PKU</t>
  </si>
  <si>
    <t>Solidarna pomoć po PKU za rođenje deteta</t>
  </si>
  <si>
    <t xml:space="preserve">FINANSIJSKI PLAN OPŠTE BOLNICE LESKOVAC ZA 2025. </t>
  </si>
  <si>
    <t>Finansijski plan za 2025. god.</t>
  </si>
  <si>
    <t>7.1.2.5.</t>
  </si>
  <si>
    <t>Reagensi</t>
  </si>
  <si>
    <t>Dug po obračunu za 2024.godinu - fiksni deo</t>
  </si>
  <si>
    <t>Dug po obračunu za 2024.godinu - varijabilni deo</t>
  </si>
  <si>
    <t>Neraspoređeni višak prihoda iz 2024. godine</t>
  </si>
  <si>
    <t>Avans po obračunu za 2024. god.</t>
  </si>
  <si>
    <t>Neraspoređen višak prihoda iz 2024.g.</t>
  </si>
  <si>
    <t>Medicinski gasovi</t>
  </si>
  <si>
    <t>6.6.6.</t>
  </si>
  <si>
    <t>Prihodi van Ugovora -Medicinski kiseonik</t>
  </si>
  <si>
    <t>6.6.7.</t>
  </si>
  <si>
    <t>6.6.5.5.</t>
  </si>
  <si>
    <t>6.6.7.1.</t>
  </si>
  <si>
    <t>6.6.7.2.</t>
  </si>
  <si>
    <t>6.6.7.3.</t>
  </si>
  <si>
    <t>6.6.7.4.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</si>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</sst>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181A]dd/mm/yyyy/;@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Protection="1">
      <protection locked="0"/>
    </xf>
    <xf numFmtId="3" fontId="8" fillId="0" borderId="1" xfId="0" applyNumberFormat="1" applyFont="1" applyBorder="1"/>
    <xf numFmtId="0" fontId="8" fillId="0" borderId="0" xfId="0" applyFont="1"/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justify"/>
    </xf>
    <xf numFmtId="1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0" xfId="0" applyFo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Protection="1">
      <protection locked="0"/>
    </xf>
    <xf numFmtId="3" fontId="9" fillId="0" borderId="1" xfId="0" applyNumberFormat="1" applyFont="1" applyBorder="1"/>
    <xf numFmtId="0" fontId="9" fillId="0" borderId="0" xfId="0" applyFont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Protection="1">
      <protection locked="0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/>
    <xf numFmtId="49" fontId="8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/>
    </xf>
    <xf numFmtId="49" fontId="5" fillId="0" borderId="1" xfId="0" applyNumberFormat="1" applyFont="1" applyBorder="1"/>
    <xf numFmtId="3" fontId="5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10" xfId="0" applyNumberFormat="1" applyFont="1" applyBorder="1"/>
    <xf numFmtId="49" fontId="8" fillId="0" borderId="1" xfId="0" applyNumberFormat="1" applyFont="1" applyBorder="1"/>
    <xf numFmtId="0" fontId="5" fillId="0" borderId="0" xfId="0" applyFont="1" applyAlignment="1">
      <alignment horizontal="center"/>
    </xf>
    <xf numFmtId="0" fontId="2" fillId="0" borderId="12" xfId="0" applyFont="1" applyBorder="1"/>
    <xf numFmtId="3" fontId="2" fillId="0" borderId="12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"/>
  <sheetViews>
    <sheetView tabSelected="1" view="pageBreakPreview" zoomScaleSheetLayoutView="100" workbookViewId="0">
      <pane ySplit="3" topLeftCell="A208" activePane="bottomLeft" state="frozenSplit"/>
      <selection pane="bottomLeft" activeCell="H228" sqref="H228"/>
    </sheetView>
  </sheetViews>
  <sheetFormatPr defaultColWidth="9.109375" defaultRowHeight="13.8" x14ac:dyDescent="0.3"/>
  <cols>
    <col min="1" max="1" width="4.33203125" style="3" customWidth="1"/>
    <col min="2" max="2" width="6.109375" style="3" customWidth="1"/>
    <col min="3" max="3" width="7" style="3" customWidth="1"/>
    <col min="4" max="4" width="7.5546875" style="3" customWidth="1"/>
    <col min="5" max="5" width="48.6640625" style="3" customWidth="1"/>
    <col min="6" max="6" width="8" style="5" bestFit="1" customWidth="1"/>
    <col min="7" max="7" width="12.44140625" style="3" bestFit="1" customWidth="1"/>
    <col min="8" max="8" width="10.88671875" style="3" bestFit="1" customWidth="1"/>
    <col min="9" max="9" width="8.5546875" style="3" customWidth="1"/>
    <col min="10" max="10" width="12.33203125" style="3" bestFit="1" customWidth="1"/>
    <col min="11" max="11" width="9.88671875" style="3" bestFit="1" customWidth="1"/>
    <col min="12" max="12" width="10.88671875" style="4" bestFit="1" customWidth="1"/>
    <col min="13" max="13" width="15.5546875" style="3" customWidth="1"/>
    <col min="14" max="14" width="13" style="3" customWidth="1"/>
    <col min="15" max="15" width="10" style="3" bestFit="1" customWidth="1"/>
    <col min="16" max="16384" width="9.109375" style="3"/>
  </cols>
  <sheetData>
    <row r="1" spans="1:12" s="8" customFormat="1" ht="15.6" x14ac:dyDescent="0.3">
      <c r="A1" s="109" t="s">
        <v>470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x14ac:dyDescent="0.3">
      <c r="A2" s="9"/>
      <c r="F2" s="10"/>
      <c r="G2" s="11"/>
      <c r="K2" s="12"/>
    </row>
    <row r="3" spans="1:12" ht="51.75" customHeight="1" x14ac:dyDescent="0.3">
      <c r="A3" s="108" t="s">
        <v>0</v>
      </c>
      <c r="B3" s="108"/>
      <c r="C3" s="108"/>
      <c r="D3" s="108"/>
      <c r="E3" s="108"/>
      <c r="F3" s="13" t="s">
        <v>1</v>
      </c>
      <c r="G3" s="14" t="s">
        <v>471</v>
      </c>
      <c r="H3" s="15" t="s">
        <v>140</v>
      </c>
      <c r="I3" s="15" t="s">
        <v>139</v>
      </c>
      <c r="J3" s="15" t="s">
        <v>180</v>
      </c>
      <c r="K3" s="15" t="s">
        <v>178</v>
      </c>
      <c r="L3" s="14" t="s">
        <v>179</v>
      </c>
    </row>
    <row r="4" spans="1:12" x14ac:dyDescent="0.3">
      <c r="A4" s="132" t="s">
        <v>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2" x14ac:dyDescent="0.3">
      <c r="A5" s="16">
        <v>1</v>
      </c>
      <c r="B5" s="135" t="s">
        <v>269</v>
      </c>
      <c r="C5" s="136"/>
      <c r="D5" s="136"/>
      <c r="E5" s="137"/>
      <c r="F5" s="16">
        <v>733100</v>
      </c>
      <c r="G5" s="17">
        <f t="shared" ref="G5:G54" si="0">SUM(H5:L5)</f>
        <v>0</v>
      </c>
      <c r="H5" s="18">
        <f>SUM(H6)</f>
        <v>0</v>
      </c>
      <c r="I5" s="18">
        <f>SUM(I6)</f>
        <v>0</v>
      </c>
      <c r="J5" s="18">
        <f>SUM(J6)</f>
        <v>0</v>
      </c>
      <c r="K5" s="18">
        <f>SUM(K6)</f>
        <v>0</v>
      </c>
      <c r="L5" s="18">
        <f>SUM(L6)</f>
        <v>0</v>
      </c>
    </row>
    <row r="6" spans="1:12" x14ac:dyDescent="0.3">
      <c r="A6" s="19"/>
      <c r="B6" s="20" t="s">
        <v>3</v>
      </c>
      <c r="C6" s="150" t="s">
        <v>264</v>
      </c>
      <c r="D6" s="151"/>
      <c r="E6" s="152"/>
      <c r="F6" s="16">
        <v>733121</v>
      </c>
      <c r="G6" s="21">
        <f t="shared" si="0"/>
        <v>0</v>
      </c>
      <c r="H6" s="22"/>
      <c r="I6" s="22"/>
      <c r="J6" s="22"/>
      <c r="K6" s="22"/>
      <c r="L6" s="23"/>
    </row>
    <row r="7" spans="1:12" x14ac:dyDescent="0.3">
      <c r="A7" s="16">
        <v>2</v>
      </c>
      <c r="B7" s="100" t="s">
        <v>393</v>
      </c>
      <c r="C7" s="100"/>
      <c r="D7" s="100"/>
      <c r="E7" s="101"/>
      <c r="F7" s="24">
        <v>741400</v>
      </c>
      <c r="G7" s="17">
        <f t="shared" si="0"/>
        <v>3000000</v>
      </c>
      <c r="H7" s="17">
        <f>SUM(H8)</f>
        <v>0</v>
      </c>
      <c r="I7" s="17">
        <f>SUM(I8)</f>
        <v>0</v>
      </c>
      <c r="J7" s="17">
        <f>SUM(J8)</f>
        <v>3000000</v>
      </c>
      <c r="K7" s="17">
        <f>SUM(K8)</f>
        <v>0</v>
      </c>
      <c r="L7" s="17">
        <f>SUM(L8)</f>
        <v>0</v>
      </c>
    </row>
    <row r="8" spans="1:12" x14ac:dyDescent="0.3">
      <c r="A8" s="25"/>
      <c r="B8" s="26" t="s">
        <v>90</v>
      </c>
      <c r="C8" s="93" t="s">
        <v>97</v>
      </c>
      <c r="D8" s="110"/>
      <c r="E8" s="94"/>
      <c r="F8" s="24">
        <v>741411</v>
      </c>
      <c r="G8" s="21">
        <f t="shared" si="0"/>
        <v>3000000</v>
      </c>
      <c r="H8" s="21"/>
      <c r="I8" s="23"/>
      <c r="J8" s="23">
        <v>3000000</v>
      </c>
      <c r="K8" s="21"/>
      <c r="L8" s="23"/>
    </row>
    <row r="9" spans="1:12" x14ac:dyDescent="0.3">
      <c r="A9" s="25">
        <v>3</v>
      </c>
      <c r="B9" s="99" t="s">
        <v>224</v>
      </c>
      <c r="C9" s="100"/>
      <c r="D9" s="100"/>
      <c r="E9" s="101"/>
      <c r="F9" s="24">
        <v>742300</v>
      </c>
      <c r="G9" s="17">
        <f t="shared" si="0"/>
        <v>52714000</v>
      </c>
      <c r="H9" s="18">
        <f>SUM(H10:H14)</f>
        <v>0</v>
      </c>
      <c r="I9" s="18">
        <f>SUM(I10:I14)</f>
        <v>0</v>
      </c>
      <c r="J9" s="18">
        <f>SUM(J10:J14)</f>
        <v>0</v>
      </c>
      <c r="K9" s="18">
        <f>SUM(K10:K14)</f>
        <v>0</v>
      </c>
      <c r="L9" s="18">
        <f>SUM(L10:L14)</f>
        <v>52714000</v>
      </c>
    </row>
    <row r="10" spans="1:12" x14ac:dyDescent="0.3">
      <c r="A10" s="25"/>
      <c r="B10" s="27" t="s">
        <v>69</v>
      </c>
      <c r="C10" s="92" t="s">
        <v>10</v>
      </c>
      <c r="D10" s="92"/>
      <c r="E10" s="92"/>
      <c r="F10" s="24">
        <v>742361</v>
      </c>
      <c r="G10" s="21">
        <f>SUM(H10:L10)</f>
        <v>5000000</v>
      </c>
      <c r="H10" s="21"/>
      <c r="I10" s="23"/>
      <c r="J10" s="23"/>
      <c r="K10" s="23"/>
      <c r="L10" s="23">
        <v>5000000</v>
      </c>
    </row>
    <row r="11" spans="1:12" s="33" customFormat="1" x14ac:dyDescent="0.3">
      <c r="A11" s="28"/>
      <c r="B11" s="29" t="s">
        <v>70</v>
      </c>
      <c r="C11" s="141" t="s">
        <v>286</v>
      </c>
      <c r="D11" s="141"/>
      <c r="E11" s="141"/>
      <c r="F11" s="30">
        <v>742373</v>
      </c>
      <c r="G11" s="31">
        <f t="shared" si="0"/>
        <v>24510778</v>
      </c>
      <c r="H11" s="31"/>
      <c r="I11" s="31"/>
      <c r="J11" s="32"/>
      <c r="K11" s="32"/>
      <c r="L11" s="32">
        <f>19400000+8020000-300000-18203222+117000+50000+20000+100000+360000+100000+100000+4000000+6397000+350000+4000000</f>
        <v>24510778</v>
      </c>
    </row>
    <row r="12" spans="1:12" x14ac:dyDescent="0.3">
      <c r="A12" s="25"/>
      <c r="B12" s="34" t="s">
        <v>71</v>
      </c>
      <c r="C12" s="142" t="s">
        <v>394</v>
      </c>
      <c r="D12" s="142"/>
      <c r="E12" s="142"/>
      <c r="F12" s="24">
        <v>742373</v>
      </c>
      <c r="G12" s="21">
        <f t="shared" si="0"/>
        <v>5000000</v>
      </c>
      <c r="H12" s="23"/>
      <c r="I12" s="21"/>
      <c r="J12" s="23"/>
      <c r="K12" s="23"/>
      <c r="L12" s="23">
        <v>5000000</v>
      </c>
    </row>
    <row r="13" spans="1:12" x14ac:dyDescent="0.3">
      <c r="A13" s="25"/>
      <c r="B13" s="35" t="s">
        <v>72</v>
      </c>
      <c r="C13" s="143" t="s">
        <v>55</v>
      </c>
      <c r="D13" s="143"/>
      <c r="E13" s="143"/>
      <c r="F13" s="24">
        <v>742373</v>
      </c>
      <c r="G13" s="21">
        <f t="shared" si="0"/>
        <v>0</v>
      </c>
      <c r="H13" s="23"/>
      <c r="I13" s="21"/>
      <c r="J13" s="23"/>
      <c r="K13" s="23"/>
      <c r="L13" s="23"/>
    </row>
    <row r="14" spans="1:12" x14ac:dyDescent="0.3">
      <c r="A14" s="25"/>
      <c r="B14" s="35" t="s">
        <v>73</v>
      </c>
      <c r="C14" s="102" t="s">
        <v>478</v>
      </c>
      <c r="D14" s="103"/>
      <c r="E14" s="104"/>
      <c r="F14" s="24"/>
      <c r="G14" s="21">
        <f t="shared" si="0"/>
        <v>18203222</v>
      </c>
      <c r="H14" s="23"/>
      <c r="I14" s="21"/>
      <c r="J14" s="23"/>
      <c r="K14" s="23"/>
      <c r="L14" s="23">
        <v>18203222</v>
      </c>
    </row>
    <row r="15" spans="1:12" x14ac:dyDescent="0.3">
      <c r="A15" s="16">
        <v>4</v>
      </c>
      <c r="B15" s="135" t="s">
        <v>225</v>
      </c>
      <c r="C15" s="136"/>
      <c r="D15" s="136"/>
      <c r="E15" s="137"/>
      <c r="F15" s="36">
        <v>744100</v>
      </c>
      <c r="G15" s="17">
        <f t="shared" si="0"/>
        <v>4629706</v>
      </c>
      <c r="H15" s="18">
        <f>SUM(H16:H17)</f>
        <v>0</v>
      </c>
      <c r="I15" s="18">
        <f>SUM(I16:I17)</f>
        <v>0</v>
      </c>
      <c r="J15" s="18">
        <f>SUM(J16:J17)</f>
        <v>0</v>
      </c>
      <c r="K15" s="18">
        <f>SUM(K16:K17)</f>
        <v>4629706</v>
      </c>
      <c r="L15" s="18">
        <f>SUM(L16:L17)</f>
        <v>0</v>
      </c>
    </row>
    <row r="16" spans="1:12" x14ac:dyDescent="0.3">
      <c r="A16" s="20"/>
      <c r="B16" s="37" t="s">
        <v>12</v>
      </c>
      <c r="C16" s="92" t="s">
        <v>11</v>
      </c>
      <c r="D16" s="92"/>
      <c r="E16" s="92"/>
      <c r="F16" s="36">
        <v>744161</v>
      </c>
      <c r="G16" s="21">
        <f t="shared" si="0"/>
        <v>4512000</v>
      </c>
      <c r="H16" s="23"/>
      <c r="I16" s="23"/>
      <c r="J16" s="23"/>
      <c r="K16" s="23">
        <v>4512000</v>
      </c>
      <c r="L16" s="23"/>
    </row>
    <row r="17" spans="1:12" x14ac:dyDescent="0.3">
      <c r="A17" s="20"/>
      <c r="B17" s="37" t="s">
        <v>13</v>
      </c>
      <c r="C17" s="93" t="s">
        <v>478</v>
      </c>
      <c r="D17" s="110"/>
      <c r="E17" s="94"/>
      <c r="F17" s="36"/>
      <c r="G17" s="21">
        <f t="shared" si="0"/>
        <v>117706</v>
      </c>
      <c r="H17" s="23"/>
      <c r="I17" s="23"/>
      <c r="J17" s="23"/>
      <c r="K17" s="23">
        <v>117706</v>
      </c>
      <c r="L17" s="23"/>
    </row>
    <row r="18" spans="1:12" x14ac:dyDescent="0.3">
      <c r="A18" s="25">
        <v>5</v>
      </c>
      <c r="B18" s="147" t="s">
        <v>395</v>
      </c>
      <c r="C18" s="148"/>
      <c r="D18" s="148"/>
      <c r="E18" s="149"/>
      <c r="F18" s="36">
        <v>745100</v>
      </c>
      <c r="G18" s="17">
        <f t="shared" si="0"/>
        <v>600000</v>
      </c>
      <c r="H18" s="18">
        <f>SUM(H19:H20)</f>
        <v>0</v>
      </c>
      <c r="I18" s="18">
        <f>SUM(I19:I20)</f>
        <v>0</v>
      </c>
      <c r="J18" s="18">
        <f>SUM(J19:J20)</f>
        <v>0</v>
      </c>
      <c r="K18" s="18">
        <f>SUM(K19:K20)</f>
        <v>0</v>
      </c>
      <c r="L18" s="18">
        <f>SUM(L19:L20)</f>
        <v>600000</v>
      </c>
    </row>
    <row r="19" spans="1:12" x14ac:dyDescent="0.3">
      <c r="A19" s="25"/>
      <c r="B19" s="38" t="s">
        <v>40</v>
      </c>
      <c r="C19" s="124" t="s">
        <v>135</v>
      </c>
      <c r="D19" s="125"/>
      <c r="E19" s="126"/>
      <c r="F19" s="36">
        <v>745161</v>
      </c>
      <c r="G19" s="21">
        <f t="shared" si="0"/>
        <v>600000</v>
      </c>
      <c r="H19" s="18"/>
      <c r="I19" s="23"/>
      <c r="J19" s="18"/>
      <c r="K19" s="18"/>
      <c r="L19" s="23">
        <v>600000</v>
      </c>
    </row>
    <row r="20" spans="1:12" x14ac:dyDescent="0.3">
      <c r="A20" s="25"/>
      <c r="B20" s="38" t="s">
        <v>41</v>
      </c>
      <c r="C20" s="124" t="s">
        <v>133</v>
      </c>
      <c r="D20" s="125"/>
      <c r="E20" s="126"/>
      <c r="F20" s="36">
        <v>745100</v>
      </c>
      <c r="G20" s="21">
        <f t="shared" si="0"/>
        <v>0</v>
      </c>
      <c r="H20" s="18"/>
      <c r="I20" s="18"/>
      <c r="J20" s="18"/>
      <c r="K20" s="18"/>
      <c r="L20" s="23"/>
    </row>
    <row r="21" spans="1:12" x14ac:dyDescent="0.3">
      <c r="A21" s="39">
        <v>6</v>
      </c>
      <c r="B21" s="99" t="s">
        <v>235</v>
      </c>
      <c r="C21" s="100"/>
      <c r="D21" s="100"/>
      <c r="E21" s="101"/>
      <c r="F21" s="24">
        <v>771100</v>
      </c>
      <c r="G21" s="17">
        <f t="shared" si="0"/>
        <v>1000000</v>
      </c>
      <c r="H21" s="18">
        <f>SUM(H22:H25)</f>
        <v>0</v>
      </c>
      <c r="I21" s="18">
        <f>SUM(I22:I25)</f>
        <v>0</v>
      </c>
      <c r="J21" s="18">
        <f>SUM(J22:J25)</f>
        <v>1000000</v>
      </c>
      <c r="K21" s="18">
        <f>SUM(K22:K25)</f>
        <v>0</v>
      </c>
      <c r="L21" s="18">
        <f>SUM(L22:L25)</f>
        <v>0</v>
      </c>
    </row>
    <row r="22" spans="1:12" x14ac:dyDescent="0.3">
      <c r="A22" s="39"/>
      <c r="B22" s="27" t="s">
        <v>43</v>
      </c>
      <c r="C22" s="144" t="s">
        <v>136</v>
      </c>
      <c r="D22" s="145"/>
      <c r="E22" s="146"/>
      <c r="F22" s="24">
        <v>771111</v>
      </c>
      <c r="G22" s="21">
        <f t="shared" si="0"/>
        <v>0</v>
      </c>
      <c r="H22" s="23"/>
      <c r="I22" s="17"/>
      <c r="J22" s="18"/>
      <c r="K22" s="18"/>
      <c r="L22" s="23"/>
    </row>
    <row r="23" spans="1:12" x14ac:dyDescent="0.3">
      <c r="A23" s="39"/>
      <c r="B23" s="27" t="s">
        <v>45</v>
      </c>
      <c r="C23" s="111" t="s">
        <v>137</v>
      </c>
      <c r="D23" s="112"/>
      <c r="E23" s="113"/>
      <c r="F23" s="24">
        <v>771111</v>
      </c>
      <c r="G23" s="21">
        <f t="shared" si="0"/>
        <v>0</v>
      </c>
      <c r="H23" s="18"/>
      <c r="I23" s="21"/>
      <c r="J23" s="18"/>
      <c r="K23" s="23"/>
      <c r="L23" s="23"/>
    </row>
    <row r="24" spans="1:12" x14ac:dyDescent="0.3">
      <c r="A24" s="39"/>
      <c r="B24" s="27" t="s">
        <v>307</v>
      </c>
      <c r="C24" s="111" t="s">
        <v>138</v>
      </c>
      <c r="D24" s="112"/>
      <c r="E24" s="113"/>
      <c r="F24" s="24">
        <v>771111</v>
      </c>
      <c r="G24" s="21">
        <f t="shared" si="0"/>
        <v>0</v>
      </c>
      <c r="H24" s="18"/>
      <c r="I24" s="17"/>
      <c r="J24" s="18"/>
      <c r="K24" s="23"/>
      <c r="L24" s="23"/>
    </row>
    <row r="25" spans="1:12" x14ac:dyDescent="0.3">
      <c r="A25" s="39"/>
      <c r="B25" s="27" t="s">
        <v>47</v>
      </c>
      <c r="C25" s="111" t="s">
        <v>152</v>
      </c>
      <c r="D25" s="112"/>
      <c r="E25" s="113"/>
      <c r="F25" s="24">
        <v>771111</v>
      </c>
      <c r="G25" s="21">
        <f t="shared" si="0"/>
        <v>1000000</v>
      </c>
      <c r="H25" s="23"/>
      <c r="I25" s="21"/>
      <c r="J25" s="23">
        <v>1000000</v>
      </c>
      <c r="K25" s="18"/>
      <c r="L25" s="23"/>
    </row>
    <row r="26" spans="1:12" x14ac:dyDescent="0.3">
      <c r="A26" s="25">
        <v>7</v>
      </c>
      <c r="B26" s="114" t="s">
        <v>396</v>
      </c>
      <c r="C26" s="114"/>
      <c r="D26" s="114"/>
      <c r="E26" s="114"/>
      <c r="F26" s="24">
        <v>781000</v>
      </c>
      <c r="G26" s="17">
        <f t="shared" si="0"/>
        <v>4279780137</v>
      </c>
      <c r="H26" s="18">
        <f>SUM(H27)</f>
        <v>304828000</v>
      </c>
      <c r="I26" s="18">
        <f>SUM(I27)</f>
        <v>0</v>
      </c>
      <c r="J26" s="18">
        <f>SUM(J27)</f>
        <v>3974952137</v>
      </c>
      <c r="K26" s="18">
        <f>SUM(K27)</f>
        <v>0</v>
      </c>
      <c r="L26" s="18">
        <f>SUM(L27)</f>
        <v>0</v>
      </c>
    </row>
    <row r="27" spans="1:12" x14ac:dyDescent="0.3">
      <c r="A27" s="25"/>
      <c r="B27" s="39" t="s">
        <v>81</v>
      </c>
      <c r="C27" s="101" t="s">
        <v>236</v>
      </c>
      <c r="D27" s="95"/>
      <c r="E27" s="95"/>
      <c r="F27" s="24">
        <v>781100</v>
      </c>
      <c r="G27" s="17">
        <f t="shared" si="0"/>
        <v>4279780137</v>
      </c>
      <c r="H27" s="18">
        <f>1500000+300000+528000+302500000</f>
        <v>304828000</v>
      </c>
      <c r="I27" s="18">
        <f>I28+I29+I35+I36+I39+I40+I41+I42+I43+I44+I45+I46+I47</f>
        <v>0</v>
      </c>
      <c r="J27" s="18">
        <f>J28+J29+J35+J36+J37+J39+J40+J41+J42+J43+J44+J45+J46+J47+J48+J49+J50</f>
        <v>3974952137</v>
      </c>
      <c r="K27" s="18">
        <f>K28+K29+K35+K36+K39+K40+K41+K42+K43+K44+K45+K46+K47</f>
        <v>0</v>
      </c>
      <c r="L27" s="18">
        <f>L28+L29+L35+L36+L38+L39+L40+L41+L42+L43+L44+L45+L46+L47</f>
        <v>0</v>
      </c>
    </row>
    <row r="28" spans="1:12" x14ac:dyDescent="0.3">
      <c r="A28" s="25"/>
      <c r="B28" s="26"/>
      <c r="C28" s="40" t="s">
        <v>265</v>
      </c>
      <c r="D28" s="94" t="s">
        <v>397</v>
      </c>
      <c r="E28" s="92"/>
      <c r="F28" s="24">
        <v>781111</v>
      </c>
      <c r="G28" s="17">
        <f t="shared" si="0"/>
        <v>3701960000</v>
      </c>
      <c r="H28" s="18"/>
      <c r="I28" s="23"/>
      <c r="J28" s="18">
        <v>3701960000</v>
      </c>
      <c r="K28" s="23"/>
      <c r="L28" s="23"/>
    </row>
    <row r="29" spans="1:12" x14ac:dyDescent="0.3">
      <c r="A29" s="25"/>
      <c r="B29" s="26"/>
      <c r="C29" s="40" t="s">
        <v>266</v>
      </c>
      <c r="D29" s="93" t="s">
        <v>398</v>
      </c>
      <c r="E29" s="94"/>
      <c r="F29" s="24">
        <v>781111</v>
      </c>
      <c r="G29" s="17">
        <f t="shared" si="0"/>
        <v>194978000</v>
      </c>
      <c r="H29" s="18">
        <f>SUM(H30:H34)</f>
        <v>0</v>
      </c>
      <c r="I29" s="18">
        <f>SUM(I30:I34)</f>
        <v>0</v>
      </c>
      <c r="J29" s="18">
        <f>SUM(J30:J34)</f>
        <v>194978000</v>
      </c>
      <c r="K29" s="18">
        <f>SUM(K30:K34)</f>
        <v>0</v>
      </c>
      <c r="L29" s="18">
        <f>SUM(L30:L34)</f>
        <v>0</v>
      </c>
    </row>
    <row r="30" spans="1:12" x14ac:dyDescent="0.3">
      <c r="A30" s="25"/>
      <c r="B30" s="26"/>
      <c r="C30" s="40"/>
      <c r="D30" s="40" t="s">
        <v>267</v>
      </c>
      <c r="E30" s="41" t="s">
        <v>400</v>
      </c>
      <c r="F30" s="24">
        <v>781111</v>
      </c>
      <c r="G30" s="21">
        <f t="shared" si="0"/>
        <v>29071000</v>
      </c>
      <c r="H30" s="18"/>
      <c r="I30" s="23"/>
      <c r="J30" s="23">
        <v>29071000</v>
      </c>
      <c r="K30" s="23"/>
      <c r="L30" s="23"/>
    </row>
    <row r="31" spans="1:12" x14ac:dyDescent="0.3">
      <c r="A31" s="25"/>
      <c r="B31" s="26"/>
      <c r="C31" s="40"/>
      <c r="D31" s="40" t="s">
        <v>268</v>
      </c>
      <c r="E31" s="41" t="s">
        <v>177</v>
      </c>
      <c r="F31" s="24">
        <v>781111</v>
      </c>
      <c r="G31" s="21">
        <f t="shared" si="0"/>
        <v>49623000</v>
      </c>
      <c r="H31" s="18"/>
      <c r="I31" s="23"/>
      <c r="J31" s="23">
        <v>49623000</v>
      </c>
      <c r="K31" s="23"/>
      <c r="L31" s="23"/>
    </row>
    <row r="32" spans="1:12" x14ac:dyDescent="0.3">
      <c r="A32" s="25"/>
      <c r="B32" s="26"/>
      <c r="C32" s="40"/>
      <c r="D32" s="40" t="s">
        <v>270</v>
      </c>
      <c r="E32" s="41" t="s">
        <v>401</v>
      </c>
      <c r="F32" s="24">
        <v>781111</v>
      </c>
      <c r="G32" s="21">
        <f t="shared" si="0"/>
        <v>28537000</v>
      </c>
      <c r="H32" s="18"/>
      <c r="I32" s="23"/>
      <c r="J32" s="23">
        <v>28537000</v>
      </c>
      <c r="K32" s="23"/>
      <c r="L32" s="23"/>
    </row>
    <row r="33" spans="1:12" x14ac:dyDescent="0.3">
      <c r="A33" s="25"/>
      <c r="B33" s="26"/>
      <c r="C33" s="40"/>
      <c r="D33" s="40" t="s">
        <v>271</v>
      </c>
      <c r="E33" s="41" t="s">
        <v>473</v>
      </c>
      <c r="F33" s="24">
        <v>781111</v>
      </c>
      <c r="G33" s="21">
        <f t="shared" si="0"/>
        <v>42806000</v>
      </c>
      <c r="H33" s="18"/>
      <c r="I33" s="23"/>
      <c r="J33" s="23">
        <v>42806000</v>
      </c>
      <c r="K33" s="23"/>
      <c r="L33" s="23"/>
    </row>
    <row r="34" spans="1:12" x14ac:dyDescent="0.3">
      <c r="A34" s="25"/>
      <c r="B34" s="26"/>
      <c r="C34" s="40"/>
      <c r="D34" s="40" t="s">
        <v>472</v>
      </c>
      <c r="E34" s="41" t="s">
        <v>402</v>
      </c>
      <c r="F34" s="24">
        <v>781111</v>
      </c>
      <c r="G34" s="21">
        <f t="shared" si="0"/>
        <v>44941000</v>
      </c>
      <c r="H34" s="18"/>
      <c r="I34" s="23"/>
      <c r="J34" s="23">
        <v>44941000</v>
      </c>
      <c r="K34" s="23"/>
      <c r="L34" s="23"/>
    </row>
    <row r="35" spans="1:12" x14ac:dyDescent="0.3">
      <c r="A35" s="25"/>
      <c r="B35" s="26"/>
      <c r="C35" s="40" t="s">
        <v>272</v>
      </c>
      <c r="D35" s="94" t="s">
        <v>4</v>
      </c>
      <c r="E35" s="92"/>
      <c r="F35" s="24">
        <v>781111</v>
      </c>
      <c r="G35" s="21">
        <f t="shared" si="0"/>
        <v>2615000</v>
      </c>
      <c r="H35" s="18"/>
      <c r="I35" s="23"/>
      <c r="J35" s="32">
        <v>2615000</v>
      </c>
      <c r="K35" s="23"/>
      <c r="L35" s="23"/>
    </row>
    <row r="36" spans="1:12" x14ac:dyDescent="0.3">
      <c r="A36" s="25"/>
      <c r="B36" s="26"/>
      <c r="C36" s="40" t="s">
        <v>273</v>
      </c>
      <c r="D36" s="94" t="s">
        <v>474</v>
      </c>
      <c r="E36" s="92"/>
      <c r="F36" s="24">
        <v>781111</v>
      </c>
      <c r="G36" s="17">
        <f t="shared" si="0"/>
        <v>0</v>
      </c>
      <c r="H36" s="18"/>
      <c r="I36" s="23"/>
      <c r="J36" s="32"/>
      <c r="K36" s="23"/>
      <c r="L36" s="23"/>
    </row>
    <row r="37" spans="1:12" x14ac:dyDescent="0.3">
      <c r="A37" s="25"/>
      <c r="B37" s="26"/>
      <c r="C37" s="40" t="s">
        <v>274</v>
      </c>
      <c r="D37" s="94" t="s">
        <v>475</v>
      </c>
      <c r="E37" s="92"/>
      <c r="F37" s="24">
        <v>781111</v>
      </c>
      <c r="G37" s="17">
        <f t="shared" si="0"/>
        <v>0</v>
      </c>
      <c r="H37" s="18"/>
      <c r="I37" s="23"/>
      <c r="J37" s="32"/>
      <c r="K37" s="23"/>
      <c r="L37" s="23"/>
    </row>
    <row r="38" spans="1:12" x14ac:dyDescent="0.3">
      <c r="A38" s="25"/>
      <c r="B38" s="26"/>
      <c r="C38" s="40" t="s">
        <v>275</v>
      </c>
      <c r="D38" s="93" t="s">
        <v>477</v>
      </c>
      <c r="E38" s="94"/>
      <c r="F38" s="24">
        <v>781111</v>
      </c>
      <c r="G38" s="17">
        <f t="shared" si="0"/>
        <v>0</v>
      </c>
      <c r="H38" s="18"/>
      <c r="I38" s="23"/>
      <c r="J38" s="32"/>
      <c r="K38" s="23"/>
      <c r="L38" s="32"/>
    </row>
    <row r="39" spans="1:12" x14ac:dyDescent="0.3">
      <c r="A39" s="25"/>
      <c r="B39" s="26"/>
      <c r="C39" s="40" t="s">
        <v>276</v>
      </c>
      <c r="D39" s="94" t="s">
        <v>476</v>
      </c>
      <c r="E39" s="92"/>
      <c r="F39" s="24">
        <v>300000</v>
      </c>
      <c r="G39" s="17">
        <f t="shared" si="0"/>
        <v>199137</v>
      </c>
      <c r="H39" s="18"/>
      <c r="I39" s="23"/>
      <c r="J39" s="32">
        <v>199137</v>
      </c>
      <c r="K39" s="18"/>
      <c r="L39" s="18"/>
    </row>
    <row r="40" spans="1:12" s="42" customFormat="1" x14ac:dyDescent="0.3">
      <c r="A40" s="25"/>
      <c r="B40" s="39"/>
      <c r="C40" s="40" t="s">
        <v>277</v>
      </c>
      <c r="D40" s="93" t="s">
        <v>353</v>
      </c>
      <c r="E40" s="94"/>
      <c r="F40" s="24">
        <v>781111</v>
      </c>
      <c r="G40" s="17">
        <f t="shared" si="0"/>
        <v>62200000</v>
      </c>
      <c r="H40" s="18"/>
      <c r="I40" s="18"/>
      <c r="J40" s="32">
        <v>62200000</v>
      </c>
      <c r="K40" s="18"/>
      <c r="L40" s="18"/>
    </row>
    <row r="41" spans="1:12" x14ac:dyDescent="0.3">
      <c r="A41" s="25"/>
      <c r="B41" s="26"/>
      <c r="C41" s="43" t="s">
        <v>345</v>
      </c>
      <c r="D41" s="93" t="s">
        <v>57</v>
      </c>
      <c r="E41" s="94"/>
      <c r="F41" s="24">
        <v>781111</v>
      </c>
      <c r="G41" s="17">
        <f t="shared" si="0"/>
        <v>0</v>
      </c>
      <c r="H41" s="18"/>
      <c r="I41" s="23"/>
      <c r="J41" s="32"/>
      <c r="K41" s="23"/>
      <c r="L41" s="23"/>
    </row>
    <row r="42" spans="1:12" x14ac:dyDescent="0.3">
      <c r="A42" s="25"/>
      <c r="B42" s="26"/>
      <c r="C42" s="40" t="s">
        <v>346</v>
      </c>
      <c r="D42" s="93" t="s">
        <v>481</v>
      </c>
      <c r="E42" s="94"/>
      <c r="F42" s="24">
        <v>781111</v>
      </c>
      <c r="G42" s="17">
        <f t="shared" si="0"/>
        <v>7000000</v>
      </c>
      <c r="H42" s="18"/>
      <c r="I42" s="23"/>
      <c r="J42" s="32">
        <v>7000000</v>
      </c>
      <c r="K42" s="23"/>
      <c r="L42" s="23"/>
    </row>
    <row r="43" spans="1:12" x14ac:dyDescent="0.3">
      <c r="A43" s="25"/>
      <c r="B43" s="44"/>
      <c r="C43" s="40" t="s">
        <v>347</v>
      </c>
      <c r="D43" s="93" t="s">
        <v>341</v>
      </c>
      <c r="E43" s="94"/>
      <c r="F43" s="24">
        <v>781111</v>
      </c>
      <c r="G43" s="17">
        <f t="shared" ref="G43:G50" si="1">SUM(H43:L43)</f>
        <v>0</v>
      </c>
      <c r="H43" s="18"/>
      <c r="I43" s="23"/>
      <c r="J43" s="32"/>
      <c r="K43" s="23"/>
      <c r="L43" s="23"/>
    </row>
    <row r="44" spans="1:12" x14ac:dyDescent="0.3">
      <c r="A44" s="25"/>
      <c r="B44" s="44"/>
      <c r="C44" s="40" t="s">
        <v>356</v>
      </c>
      <c r="D44" s="93" t="s">
        <v>342</v>
      </c>
      <c r="E44" s="94"/>
      <c r="F44" s="24">
        <v>781111</v>
      </c>
      <c r="G44" s="17">
        <f t="shared" si="1"/>
        <v>0</v>
      </c>
      <c r="H44" s="18"/>
      <c r="I44" s="23"/>
      <c r="J44" s="32"/>
      <c r="K44" s="23"/>
      <c r="L44" s="23"/>
    </row>
    <row r="45" spans="1:12" x14ac:dyDescent="0.3">
      <c r="A45" s="25"/>
      <c r="B45" s="44"/>
      <c r="C45" s="40" t="s">
        <v>360</v>
      </c>
      <c r="D45" s="93" t="s">
        <v>348</v>
      </c>
      <c r="E45" s="94"/>
      <c r="F45" s="24">
        <v>781111</v>
      </c>
      <c r="G45" s="17">
        <f t="shared" si="1"/>
        <v>0</v>
      </c>
      <c r="H45" s="18"/>
      <c r="I45" s="23"/>
      <c r="J45" s="32">
        <v>0</v>
      </c>
      <c r="K45" s="23"/>
      <c r="L45" s="23"/>
    </row>
    <row r="46" spans="1:12" x14ac:dyDescent="0.3">
      <c r="A46" s="25"/>
      <c r="B46" s="44"/>
      <c r="C46" s="40" t="s">
        <v>367</v>
      </c>
      <c r="D46" s="93" t="s">
        <v>357</v>
      </c>
      <c r="E46" s="94"/>
      <c r="F46" s="24">
        <v>781111</v>
      </c>
      <c r="G46" s="17">
        <f t="shared" si="1"/>
        <v>0</v>
      </c>
      <c r="H46" s="18"/>
      <c r="I46" s="23"/>
      <c r="J46" s="32"/>
      <c r="K46" s="23"/>
      <c r="L46" s="23"/>
    </row>
    <row r="47" spans="1:12" x14ac:dyDescent="0.3">
      <c r="A47" s="25"/>
      <c r="B47" s="44"/>
      <c r="C47" s="40" t="s">
        <v>381</v>
      </c>
      <c r="D47" s="93" t="s">
        <v>361</v>
      </c>
      <c r="E47" s="94"/>
      <c r="F47" s="24">
        <v>781111</v>
      </c>
      <c r="G47" s="17">
        <f t="shared" si="1"/>
        <v>0</v>
      </c>
      <c r="H47" s="18"/>
      <c r="I47" s="23"/>
      <c r="J47" s="32"/>
      <c r="K47" s="23"/>
      <c r="L47" s="23"/>
    </row>
    <row r="48" spans="1:12" x14ac:dyDescent="0.3">
      <c r="A48" s="25"/>
      <c r="B48" s="44"/>
      <c r="C48" s="40" t="s">
        <v>390</v>
      </c>
      <c r="D48" s="93" t="s">
        <v>368</v>
      </c>
      <c r="E48" s="94"/>
      <c r="F48" s="24">
        <v>781111</v>
      </c>
      <c r="G48" s="17">
        <f t="shared" si="1"/>
        <v>0</v>
      </c>
      <c r="H48" s="18"/>
      <c r="I48" s="23"/>
      <c r="J48" s="32"/>
      <c r="K48" s="23"/>
      <c r="L48" s="23"/>
    </row>
    <row r="49" spans="1:12" x14ac:dyDescent="0.3">
      <c r="A49" s="25"/>
      <c r="B49" s="44"/>
      <c r="C49" s="40" t="s">
        <v>399</v>
      </c>
      <c r="D49" s="110" t="s">
        <v>403</v>
      </c>
      <c r="E49" s="94"/>
      <c r="F49" s="24">
        <v>781111</v>
      </c>
      <c r="G49" s="17">
        <f t="shared" si="1"/>
        <v>0</v>
      </c>
      <c r="H49" s="18"/>
      <c r="I49" s="23"/>
      <c r="J49" s="32"/>
      <c r="K49" s="23"/>
      <c r="L49" s="23"/>
    </row>
    <row r="50" spans="1:12" x14ac:dyDescent="0.3">
      <c r="A50" s="25"/>
      <c r="B50" s="44"/>
      <c r="C50" s="40" t="s">
        <v>437</v>
      </c>
      <c r="D50" s="93" t="s">
        <v>448</v>
      </c>
      <c r="E50" s="94"/>
      <c r="F50" s="24">
        <v>781111</v>
      </c>
      <c r="G50" s="17">
        <f t="shared" si="1"/>
        <v>6000000</v>
      </c>
      <c r="H50" s="18"/>
      <c r="I50" s="23"/>
      <c r="J50" s="32">
        <v>6000000</v>
      </c>
      <c r="K50" s="23"/>
      <c r="L50" s="23"/>
    </row>
    <row r="51" spans="1:12" x14ac:dyDescent="0.3">
      <c r="A51" s="39">
        <v>8</v>
      </c>
      <c r="B51" s="99" t="s">
        <v>53</v>
      </c>
      <c r="C51" s="100"/>
      <c r="D51" s="100"/>
      <c r="E51" s="101"/>
      <c r="F51" s="24">
        <v>791100</v>
      </c>
      <c r="G51" s="17">
        <f t="shared" si="0"/>
        <v>0</v>
      </c>
      <c r="H51" s="18">
        <f>SUM(H52:H53)</f>
        <v>0</v>
      </c>
      <c r="I51" s="18">
        <f>SUM(I52:I53)</f>
        <v>0</v>
      </c>
      <c r="J51" s="18">
        <f>SUM(J52:J53)</f>
        <v>0</v>
      </c>
      <c r="K51" s="18">
        <f>SUM(K52:K53)</f>
        <v>0</v>
      </c>
      <c r="L51" s="18">
        <f>SUM(L52:L53)</f>
        <v>0</v>
      </c>
    </row>
    <row r="52" spans="1:12" x14ac:dyDescent="0.3">
      <c r="A52" s="39"/>
      <c r="B52" s="27" t="s">
        <v>144</v>
      </c>
      <c r="C52" s="111" t="s">
        <v>140</v>
      </c>
      <c r="D52" s="112"/>
      <c r="E52" s="113"/>
      <c r="F52" s="24">
        <v>791111</v>
      </c>
      <c r="G52" s="21">
        <f t="shared" si="0"/>
        <v>0</v>
      </c>
      <c r="H52" s="23"/>
      <c r="I52" s="23"/>
      <c r="J52" s="23"/>
      <c r="K52" s="21"/>
      <c r="L52" s="23"/>
    </row>
    <row r="53" spans="1:12" x14ac:dyDescent="0.3">
      <c r="A53" s="39"/>
      <c r="B53" s="27" t="s">
        <v>145</v>
      </c>
      <c r="C53" s="111" t="s">
        <v>55</v>
      </c>
      <c r="D53" s="112"/>
      <c r="E53" s="113"/>
      <c r="F53" s="24">
        <v>791100</v>
      </c>
      <c r="G53" s="21">
        <f t="shared" si="0"/>
        <v>0</v>
      </c>
      <c r="H53" s="23"/>
      <c r="I53" s="23"/>
      <c r="J53" s="23"/>
      <c r="K53" s="17"/>
      <c r="L53" s="23"/>
    </row>
    <row r="54" spans="1:12" x14ac:dyDescent="0.3">
      <c r="A54" s="99" t="s">
        <v>54</v>
      </c>
      <c r="B54" s="100"/>
      <c r="C54" s="100"/>
      <c r="D54" s="100"/>
      <c r="E54" s="101"/>
      <c r="F54" s="24">
        <v>700000</v>
      </c>
      <c r="G54" s="17">
        <f t="shared" si="0"/>
        <v>4341723843</v>
      </c>
      <c r="H54" s="18">
        <f>H5+H7+H9+H15+H18+H21+H26+H51</f>
        <v>304828000</v>
      </c>
      <c r="I54" s="18">
        <f>I5+I7+I9+I15+I18+I21+I26+I51</f>
        <v>0</v>
      </c>
      <c r="J54" s="18">
        <f>J5+J7+J9+J15+J18+J21+J26+J51</f>
        <v>3978952137</v>
      </c>
      <c r="K54" s="18">
        <f>K5+K7+K9+K15+K18+K21+K26+K51</f>
        <v>4629706</v>
      </c>
      <c r="L54" s="18">
        <f>L5+L7+L9+L15+L18+L21+L26+L51</f>
        <v>53314000</v>
      </c>
    </row>
    <row r="55" spans="1:12" s="49" customFormat="1" x14ac:dyDescent="0.3">
      <c r="A55" s="45">
        <v>9</v>
      </c>
      <c r="B55" s="127" t="s">
        <v>467</v>
      </c>
      <c r="C55" s="127"/>
      <c r="D55" s="127"/>
      <c r="E55" s="127"/>
      <c r="F55" s="46">
        <v>812000</v>
      </c>
      <c r="G55" s="47">
        <f>H55+I55+J55+K55+L55</f>
        <v>303000</v>
      </c>
      <c r="H55" s="48">
        <f>H56</f>
        <v>303000</v>
      </c>
      <c r="I55" s="48"/>
      <c r="J55" s="48"/>
      <c r="K55" s="48"/>
      <c r="L55" s="48"/>
    </row>
    <row r="56" spans="1:12" x14ac:dyDescent="0.3">
      <c r="A56" s="50"/>
      <c r="B56" s="51" t="s">
        <v>146</v>
      </c>
      <c r="C56" s="128" t="s">
        <v>467</v>
      </c>
      <c r="D56" s="128"/>
      <c r="E56" s="128"/>
      <c r="F56" s="24">
        <v>812100</v>
      </c>
      <c r="G56" s="31">
        <f>H56+I56+J56+K56+L56</f>
        <v>303000</v>
      </c>
      <c r="H56" s="32">
        <v>303000</v>
      </c>
      <c r="I56" s="18"/>
      <c r="J56" s="18"/>
      <c r="K56" s="18"/>
      <c r="L56" s="18"/>
    </row>
    <row r="57" spans="1:12" x14ac:dyDescent="0.3">
      <c r="A57" s="129" t="s">
        <v>54</v>
      </c>
      <c r="B57" s="130"/>
      <c r="C57" s="130"/>
      <c r="D57" s="130"/>
      <c r="E57" s="131"/>
      <c r="F57" s="24"/>
      <c r="G57" s="17">
        <f>G54+G56</f>
        <v>4342026843</v>
      </c>
      <c r="H57" s="17">
        <f t="shared" ref="H57:L57" si="2">H54+H56</f>
        <v>305131000</v>
      </c>
      <c r="I57" s="17">
        <f t="shared" si="2"/>
        <v>0</v>
      </c>
      <c r="J57" s="17">
        <f t="shared" si="2"/>
        <v>3978952137</v>
      </c>
      <c r="K57" s="17">
        <f t="shared" si="2"/>
        <v>4629706</v>
      </c>
      <c r="L57" s="17">
        <f t="shared" si="2"/>
        <v>53314000</v>
      </c>
    </row>
    <row r="58" spans="1:12" x14ac:dyDescent="0.3">
      <c r="A58" s="52"/>
      <c r="B58" s="53"/>
      <c r="C58" s="53"/>
      <c r="D58" s="53"/>
      <c r="E58" s="53"/>
      <c r="F58" s="54"/>
      <c r="G58" s="55"/>
      <c r="H58" s="56"/>
      <c r="I58" s="56"/>
      <c r="J58" s="56"/>
      <c r="K58" s="56"/>
      <c r="L58" s="57"/>
    </row>
    <row r="59" spans="1:12" ht="51.75" customHeight="1" x14ac:dyDescent="0.3">
      <c r="A59" s="108" t="s">
        <v>0</v>
      </c>
      <c r="B59" s="108"/>
      <c r="C59" s="108"/>
      <c r="D59" s="108"/>
      <c r="E59" s="108"/>
      <c r="F59" s="13" t="s">
        <v>1</v>
      </c>
      <c r="G59" s="14" t="s">
        <v>471</v>
      </c>
      <c r="H59" s="15" t="s">
        <v>439</v>
      </c>
      <c r="I59" s="15" t="s">
        <v>440</v>
      </c>
      <c r="J59" s="15" t="s">
        <v>441</v>
      </c>
      <c r="K59" s="15" t="s">
        <v>442</v>
      </c>
      <c r="L59" s="14" t="s">
        <v>443</v>
      </c>
    </row>
    <row r="60" spans="1:12" x14ac:dyDescent="0.3">
      <c r="A60" s="132" t="s">
        <v>14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4"/>
    </row>
    <row r="61" spans="1:12" x14ac:dyDescent="0.3">
      <c r="A61" s="135" t="s">
        <v>15</v>
      </c>
      <c r="B61" s="136"/>
      <c r="C61" s="136"/>
      <c r="D61" s="136"/>
      <c r="E61" s="137"/>
      <c r="F61" s="24">
        <v>410000</v>
      </c>
      <c r="G61" s="17">
        <f>SUM(H61:L61)</f>
        <v>3119695632.9200001</v>
      </c>
      <c r="H61" s="18">
        <f>H62+H68+H91+H81+H83+H95+H86</f>
        <v>0</v>
      </c>
      <c r="I61" s="18">
        <f>I62+I68+I91+I81+I83+I95+I86</f>
        <v>0</v>
      </c>
      <c r="J61" s="18">
        <f>J62+J68+J91+J81+J83+J95+J86</f>
        <v>3116695632.9200001</v>
      </c>
      <c r="K61" s="18">
        <f>K62+K68+K91+K81+K83+K95+K86</f>
        <v>0</v>
      </c>
      <c r="L61" s="18">
        <f>L62+L68+L91+L81+L83+L95+L86</f>
        <v>3000000</v>
      </c>
    </row>
    <row r="62" spans="1:12" x14ac:dyDescent="0.3">
      <c r="A62" s="39">
        <v>1</v>
      </c>
      <c r="B62" s="99" t="s">
        <v>181</v>
      </c>
      <c r="C62" s="100"/>
      <c r="D62" s="100"/>
      <c r="E62" s="101"/>
      <c r="F62" s="24">
        <v>411000</v>
      </c>
      <c r="G62" s="17">
        <f>SUM(H62:L62)</f>
        <v>2585750441</v>
      </c>
      <c r="H62" s="18">
        <f>SUM(H63:H66)</f>
        <v>0</v>
      </c>
      <c r="I62" s="18">
        <f>SUM(I63:I66)</f>
        <v>0</v>
      </c>
      <c r="J62" s="18">
        <f>SUM(J63:J67)</f>
        <v>2584447792</v>
      </c>
      <c r="K62" s="18">
        <f>SUM(K63:K66)</f>
        <v>0</v>
      </c>
      <c r="L62" s="18">
        <f>SUM(L63:L66)</f>
        <v>1302649</v>
      </c>
    </row>
    <row r="63" spans="1:12" x14ac:dyDescent="0.3">
      <c r="A63" s="39"/>
      <c r="B63" s="58" t="s">
        <v>3</v>
      </c>
      <c r="C63" s="92" t="s">
        <v>182</v>
      </c>
      <c r="D63" s="92"/>
      <c r="E63" s="92"/>
      <c r="F63" s="24">
        <v>411100</v>
      </c>
      <c r="G63" s="21">
        <f t="shared" ref="G63:G90" si="3">SUM(H63:L63)</f>
        <v>2585750441</v>
      </c>
      <c r="H63" s="21"/>
      <c r="I63" s="23"/>
      <c r="J63" s="23">
        <f>2584415979+31813</f>
        <v>2584447792</v>
      </c>
      <c r="K63" s="23"/>
      <c r="L63" s="23">
        <v>1302649</v>
      </c>
    </row>
    <row r="64" spans="1:12" x14ac:dyDescent="0.3">
      <c r="A64" s="25"/>
      <c r="B64" s="26" t="s">
        <v>5</v>
      </c>
      <c r="C64" s="92" t="s">
        <v>349</v>
      </c>
      <c r="D64" s="92"/>
      <c r="E64" s="92"/>
      <c r="F64" s="24">
        <v>411100</v>
      </c>
      <c r="G64" s="21">
        <f t="shared" si="3"/>
        <v>0</v>
      </c>
      <c r="H64" s="23"/>
      <c r="I64" s="23"/>
      <c r="J64" s="23"/>
      <c r="K64" s="23"/>
      <c r="L64" s="23"/>
    </row>
    <row r="65" spans="1:12" x14ac:dyDescent="0.3">
      <c r="A65" s="25"/>
      <c r="B65" s="26" t="s">
        <v>16</v>
      </c>
      <c r="C65" s="93" t="s">
        <v>357</v>
      </c>
      <c r="D65" s="110"/>
      <c r="E65" s="94"/>
      <c r="F65" s="24">
        <v>411100</v>
      </c>
      <c r="G65" s="21">
        <f t="shared" si="3"/>
        <v>0</v>
      </c>
      <c r="H65" s="23"/>
      <c r="I65" s="23"/>
      <c r="J65" s="23"/>
      <c r="K65" s="23"/>
      <c r="L65" s="23"/>
    </row>
    <row r="66" spans="1:12" x14ac:dyDescent="0.3">
      <c r="A66" s="25"/>
      <c r="B66" s="26" t="s">
        <v>25</v>
      </c>
      <c r="C66" s="93" t="s">
        <v>361</v>
      </c>
      <c r="D66" s="110"/>
      <c r="E66" s="94"/>
      <c r="F66" s="24">
        <v>411100</v>
      </c>
      <c r="G66" s="21">
        <f t="shared" si="3"/>
        <v>0</v>
      </c>
      <c r="H66" s="23"/>
      <c r="I66" s="23"/>
      <c r="J66" s="23"/>
      <c r="K66" s="23"/>
      <c r="L66" s="23"/>
    </row>
    <row r="67" spans="1:12" x14ac:dyDescent="0.3">
      <c r="A67" s="25"/>
      <c r="B67" s="26" t="s">
        <v>26</v>
      </c>
      <c r="C67" s="93" t="s">
        <v>403</v>
      </c>
      <c r="D67" s="110"/>
      <c r="E67" s="94"/>
      <c r="F67" s="24">
        <v>411100</v>
      </c>
      <c r="G67" s="21">
        <f t="shared" si="3"/>
        <v>0</v>
      </c>
      <c r="H67" s="23"/>
      <c r="I67" s="23"/>
      <c r="J67" s="23"/>
      <c r="K67" s="23"/>
      <c r="L67" s="23"/>
    </row>
    <row r="68" spans="1:12" x14ac:dyDescent="0.3">
      <c r="A68" s="39">
        <v>2</v>
      </c>
      <c r="B68" s="99" t="s">
        <v>17</v>
      </c>
      <c r="C68" s="100"/>
      <c r="D68" s="100"/>
      <c r="E68" s="101"/>
      <c r="F68" s="24">
        <v>412000</v>
      </c>
      <c r="G68" s="17">
        <f t="shared" si="3"/>
        <v>391741191.91999996</v>
      </c>
      <c r="H68" s="17">
        <f>SUM(H69+H75)</f>
        <v>0</v>
      </c>
      <c r="I68" s="17">
        <f>SUM(I69+I75)</f>
        <v>0</v>
      </c>
      <c r="J68" s="17">
        <f>SUM(J69+J75)</f>
        <v>391543840.91999996</v>
      </c>
      <c r="K68" s="17">
        <f>SUM(K69+K75)</f>
        <v>0</v>
      </c>
      <c r="L68" s="17">
        <f>SUM(L69+L75)</f>
        <v>197351</v>
      </c>
    </row>
    <row r="69" spans="1:12" x14ac:dyDescent="0.3">
      <c r="A69" s="39"/>
      <c r="B69" s="39" t="s">
        <v>90</v>
      </c>
      <c r="C69" s="99" t="s">
        <v>362</v>
      </c>
      <c r="D69" s="100"/>
      <c r="E69" s="101"/>
      <c r="F69" s="24">
        <v>412100</v>
      </c>
      <c r="G69" s="17">
        <f t="shared" si="3"/>
        <v>258575043.91999999</v>
      </c>
      <c r="H69" s="17">
        <f>SUM(H70:H73)</f>
        <v>0</v>
      </c>
      <c r="I69" s="17">
        <f>SUM(I70:I73)</f>
        <v>0</v>
      </c>
      <c r="J69" s="17">
        <f>SUM(J70:J74)</f>
        <v>258444778.91999999</v>
      </c>
      <c r="K69" s="17">
        <f>SUM(K70:K73)</f>
        <v>0</v>
      </c>
      <c r="L69" s="17">
        <f>SUM(L70:L73)</f>
        <v>130265</v>
      </c>
    </row>
    <row r="70" spans="1:12" x14ac:dyDescent="0.3">
      <c r="A70" s="39"/>
      <c r="B70" s="58" t="s">
        <v>93</v>
      </c>
      <c r="C70" s="93" t="s">
        <v>127</v>
      </c>
      <c r="D70" s="110"/>
      <c r="E70" s="94"/>
      <c r="F70" s="24">
        <v>412111</v>
      </c>
      <c r="G70" s="21">
        <f t="shared" si="3"/>
        <v>258575043.91999999</v>
      </c>
      <c r="H70" s="21"/>
      <c r="I70" s="23"/>
      <c r="J70" s="23">
        <f>258441597.92+3181</f>
        <v>258444778.91999999</v>
      </c>
      <c r="K70" s="18"/>
      <c r="L70" s="23">
        <v>130265</v>
      </c>
    </row>
    <row r="71" spans="1:12" x14ac:dyDescent="0.3">
      <c r="A71" s="39"/>
      <c r="B71" s="58" t="s">
        <v>94</v>
      </c>
      <c r="C71" s="93" t="s">
        <v>343</v>
      </c>
      <c r="D71" s="110"/>
      <c r="E71" s="94"/>
      <c r="F71" s="24">
        <v>412111</v>
      </c>
      <c r="G71" s="21">
        <f t="shared" si="3"/>
        <v>0</v>
      </c>
      <c r="H71" s="21"/>
      <c r="I71" s="23"/>
      <c r="J71" s="23"/>
      <c r="K71" s="18"/>
      <c r="L71" s="23"/>
    </row>
    <row r="72" spans="1:12" x14ac:dyDescent="0.3">
      <c r="A72" s="39"/>
      <c r="B72" s="58" t="s">
        <v>95</v>
      </c>
      <c r="C72" s="93" t="s">
        <v>404</v>
      </c>
      <c r="D72" s="110"/>
      <c r="E72" s="94"/>
      <c r="F72" s="24">
        <v>412111</v>
      </c>
      <c r="G72" s="21">
        <f t="shared" si="3"/>
        <v>0</v>
      </c>
      <c r="H72" s="21"/>
      <c r="I72" s="23"/>
      <c r="J72" s="23"/>
      <c r="K72" s="18"/>
      <c r="L72" s="23"/>
    </row>
    <row r="73" spans="1:12" x14ac:dyDescent="0.3">
      <c r="A73" s="39"/>
      <c r="B73" s="58" t="s">
        <v>227</v>
      </c>
      <c r="C73" s="93" t="s">
        <v>406</v>
      </c>
      <c r="D73" s="110"/>
      <c r="E73" s="94"/>
      <c r="F73" s="24">
        <v>412111</v>
      </c>
      <c r="G73" s="21">
        <f t="shared" si="3"/>
        <v>0</v>
      </c>
      <c r="H73" s="21"/>
      <c r="I73" s="23"/>
      <c r="J73" s="23"/>
      <c r="K73" s="18"/>
      <c r="L73" s="23"/>
    </row>
    <row r="74" spans="1:12" x14ac:dyDescent="0.3">
      <c r="A74" s="39"/>
      <c r="B74" s="58" t="s">
        <v>382</v>
      </c>
      <c r="C74" s="93" t="s">
        <v>407</v>
      </c>
      <c r="D74" s="110"/>
      <c r="E74" s="94"/>
      <c r="F74" s="24">
        <v>412111</v>
      </c>
      <c r="G74" s="21">
        <f t="shared" si="3"/>
        <v>0</v>
      </c>
      <c r="H74" s="21"/>
      <c r="I74" s="23"/>
      <c r="J74" s="23"/>
      <c r="K74" s="18"/>
      <c r="L74" s="23"/>
    </row>
    <row r="75" spans="1:12" x14ac:dyDescent="0.3">
      <c r="A75" s="39"/>
      <c r="B75" s="25" t="s">
        <v>77</v>
      </c>
      <c r="C75" s="99" t="s">
        <v>363</v>
      </c>
      <c r="D75" s="100"/>
      <c r="E75" s="101"/>
      <c r="F75" s="24">
        <v>412200</v>
      </c>
      <c r="G75" s="17">
        <f t="shared" si="3"/>
        <v>133166148</v>
      </c>
      <c r="H75" s="18">
        <f>SUM(H76:H79)</f>
        <v>0</v>
      </c>
      <c r="I75" s="18">
        <f>SUM(I76:I79)</f>
        <v>0</v>
      </c>
      <c r="J75" s="18">
        <f>SUM(J76:J80)</f>
        <v>133099062</v>
      </c>
      <c r="K75" s="18">
        <f>SUM(K76:K79)</f>
        <v>0</v>
      </c>
      <c r="L75" s="18">
        <f>SUM(L76:L79)</f>
        <v>67086</v>
      </c>
    </row>
    <row r="76" spans="1:12" x14ac:dyDescent="0.3">
      <c r="A76" s="39"/>
      <c r="B76" s="58" t="s">
        <v>229</v>
      </c>
      <c r="C76" s="93" t="s">
        <v>128</v>
      </c>
      <c r="D76" s="110"/>
      <c r="E76" s="94"/>
      <c r="F76" s="24">
        <v>412211</v>
      </c>
      <c r="G76" s="21">
        <f t="shared" si="3"/>
        <v>133166148</v>
      </c>
      <c r="H76" s="21"/>
      <c r="I76" s="23"/>
      <c r="J76" s="23">
        <f>133097423+1639</f>
        <v>133099062</v>
      </c>
      <c r="K76" s="18"/>
      <c r="L76" s="23">
        <v>67086</v>
      </c>
    </row>
    <row r="77" spans="1:12" x14ac:dyDescent="0.3">
      <c r="A77" s="39"/>
      <c r="B77" s="26" t="s">
        <v>364</v>
      </c>
      <c r="C77" s="93" t="s">
        <v>344</v>
      </c>
      <c r="D77" s="110"/>
      <c r="E77" s="94"/>
      <c r="F77" s="24">
        <v>412211</v>
      </c>
      <c r="G77" s="21">
        <f t="shared" si="3"/>
        <v>0</v>
      </c>
      <c r="H77" s="21"/>
      <c r="I77" s="23"/>
      <c r="J77" s="23"/>
      <c r="K77" s="18"/>
      <c r="L77" s="23"/>
    </row>
    <row r="78" spans="1:12" x14ac:dyDescent="0.3">
      <c r="A78" s="39"/>
      <c r="B78" s="26" t="s">
        <v>365</v>
      </c>
      <c r="C78" s="93" t="s">
        <v>358</v>
      </c>
      <c r="D78" s="110"/>
      <c r="E78" s="94"/>
      <c r="F78" s="24">
        <v>412211</v>
      </c>
      <c r="G78" s="21">
        <f t="shared" si="3"/>
        <v>0</v>
      </c>
      <c r="H78" s="21"/>
      <c r="I78" s="23"/>
      <c r="J78" s="23"/>
      <c r="K78" s="18"/>
      <c r="L78" s="23"/>
    </row>
    <row r="79" spans="1:12" x14ac:dyDescent="0.3">
      <c r="A79" s="39"/>
      <c r="B79" s="26" t="s">
        <v>366</v>
      </c>
      <c r="C79" s="93" t="s">
        <v>405</v>
      </c>
      <c r="D79" s="110"/>
      <c r="E79" s="94"/>
      <c r="F79" s="24">
        <v>412211</v>
      </c>
      <c r="G79" s="21">
        <f t="shared" si="3"/>
        <v>0</v>
      </c>
      <c r="H79" s="21"/>
      <c r="I79" s="23"/>
      <c r="J79" s="23"/>
      <c r="K79" s="18"/>
      <c r="L79" s="23"/>
    </row>
    <row r="80" spans="1:12" x14ac:dyDescent="0.3">
      <c r="A80" s="39"/>
      <c r="B80" s="26" t="s">
        <v>383</v>
      </c>
      <c r="C80" s="93" t="s">
        <v>408</v>
      </c>
      <c r="D80" s="110"/>
      <c r="E80" s="94"/>
      <c r="F80" s="24">
        <v>412211</v>
      </c>
      <c r="G80" s="21">
        <f t="shared" si="3"/>
        <v>0</v>
      </c>
      <c r="H80" s="21"/>
      <c r="I80" s="23"/>
      <c r="J80" s="23"/>
      <c r="K80" s="18"/>
      <c r="L80" s="23"/>
    </row>
    <row r="81" spans="1:12" x14ac:dyDescent="0.3">
      <c r="A81" s="25">
        <v>3</v>
      </c>
      <c r="B81" s="99" t="s">
        <v>351</v>
      </c>
      <c r="C81" s="100"/>
      <c r="D81" s="100"/>
      <c r="E81" s="101"/>
      <c r="F81" s="24">
        <v>414000</v>
      </c>
      <c r="G81" s="17">
        <f t="shared" si="3"/>
        <v>0</v>
      </c>
      <c r="H81" s="18">
        <f>SUM(H82:H82)</f>
        <v>0</v>
      </c>
      <c r="I81" s="18">
        <f>SUM(I82:I82)</f>
        <v>0</v>
      </c>
      <c r="J81" s="18">
        <f>SUM(J82:J82)</f>
        <v>0</v>
      </c>
      <c r="K81" s="18">
        <f>SUM(K82:K82)</f>
        <v>0</v>
      </c>
      <c r="L81" s="18">
        <f>SUM(L82:L82)</f>
        <v>0</v>
      </c>
    </row>
    <row r="82" spans="1:12" x14ac:dyDescent="0.3">
      <c r="A82" s="25"/>
      <c r="B82" s="26" t="s">
        <v>69</v>
      </c>
      <c r="C82" s="92" t="s">
        <v>156</v>
      </c>
      <c r="D82" s="92"/>
      <c r="E82" s="92"/>
      <c r="F82" s="24">
        <v>414121</v>
      </c>
      <c r="G82" s="21">
        <f t="shared" si="3"/>
        <v>0</v>
      </c>
      <c r="H82" s="23"/>
      <c r="I82" s="23"/>
      <c r="J82" s="23"/>
      <c r="K82" s="23"/>
      <c r="L82" s="23"/>
    </row>
    <row r="83" spans="1:12" x14ac:dyDescent="0.3">
      <c r="A83" s="59" t="s">
        <v>306</v>
      </c>
      <c r="B83" s="138" t="s">
        <v>237</v>
      </c>
      <c r="C83" s="139"/>
      <c r="D83" s="139"/>
      <c r="E83" s="140"/>
      <c r="F83" s="60">
        <v>414300</v>
      </c>
      <c r="G83" s="17">
        <f t="shared" si="3"/>
        <v>26800000</v>
      </c>
      <c r="H83" s="18">
        <f>SUM(H84:H85)</f>
        <v>0</v>
      </c>
      <c r="I83" s="18">
        <f>SUM(I84:I85)</f>
        <v>0</v>
      </c>
      <c r="J83" s="18">
        <f>SUM(J84:J85)</f>
        <v>26800000</v>
      </c>
      <c r="K83" s="18">
        <f>SUM(K84:K85)</f>
        <v>0</v>
      </c>
      <c r="L83" s="18">
        <f>SUM(L84:L85)</f>
        <v>0</v>
      </c>
    </row>
    <row r="84" spans="1:12" x14ac:dyDescent="0.3">
      <c r="A84" s="58"/>
      <c r="B84" s="26" t="s">
        <v>12</v>
      </c>
      <c r="C84" s="93" t="s">
        <v>126</v>
      </c>
      <c r="D84" s="110"/>
      <c r="E84" s="94"/>
      <c r="F84" s="24">
        <v>414311</v>
      </c>
      <c r="G84" s="21">
        <f t="shared" si="3"/>
        <v>26100000</v>
      </c>
      <c r="H84" s="23"/>
      <c r="I84" s="23"/>
      <c r="J84" s="23">
        <v>26100000</v>
      </c>
      <c r="K84" s="23"/>
      <c r="L84" s="23"/>
    </row>
    <row r="85" spans="1:12" x14ac:dyDescent="0.3">
      <c r="A85" s="58"/>
      <c r="B85" s="26" t="s">
        <v>13</v>
      </c>
      <c r="C85" s="93" t="s">
        <v>226</v>
      </c>
      <c r="D85" s="110"/>
      <c r="E85" s="94"/>
      <c r="F85" s="61">
        <v>414314</v>
      </c>
      <c r="G85" s="21">
        <f t="shared" si="3"/>
        <v>700000</v>
      </c>
      <c r="H85" s="21"/>
      <c r="I85" s="23"/>
      <c r="J85" s="23">
        <v>700000</v>
      </c>
      <c r="K85" s="23">
        <v>0</v>
      </c>
      <c r="L85" s="23"/>
    </row>
    <row r="86" spans="1:12" x14ac:dyDescent="0.3">
      <c r="A86" s="25">
        <v>5</v>
      </c>
      <c r="B86" s="99" t="s">
        <v>352</v>
      </c>
      <c r="C86" s="100"/>
      <c r="D86" s="100"/>
      <c r="E86" s="101"/>
      <c r="F86" s="24">
        <v>414400</v>
      </c>
      <c r="G86" s="17">
        <f t="shared" si="3"/>
        <v>6000000</v>
      </c>
      <c r="H86" s="18">
        <f>SUM(H87:H89)</f>
        <v>0</v>
      </c>
      <c r="I86" s="18">
        <f>SUM(I87:I89)</f>
        <v>0</v>
      </c>
      <c r="J86" s="18">
        <f>SUM(J87:J90)</f>
        <v>6000000</v>
      </c>
      <c r="K86" s="18">
        <f>SUM(K87:K89)</f>
        <v>0</v>
      </c>
      <c r="L86" s="18">
        <f>SUM(L87:L90)</f>
        <v>0</v>
      </c>
    </row>
    <row r="87" spans="1:12" x14ac:dyDescent="0.3">
      <c r="A87" s="25"/>
      <c r="B87" s="26" t="s">
        <v>40</v>
      </c>
      <c r="C87" s="92" t="s">
        <v>468</v>
      </c>
      <c r="D87" s="92"/>
      <c r="E87" s="92"/>
      <c r="F87" s="30">
        <v>414411</v>
      </c>
      <c r="G87" s="21">
        <f t="shared" si="3"/>
        <v>2500000</v>
      </c>
      <c r="H87" s="21"/>
      <c r="I87" s="23"/>
      <c r="J87" s="23">
        <v>2500000</v>
      </c>
      <c r="K87" s="23"/>
      <c r="L87" s="23"/>
    </row>
    <row r="88" spans="1:12" x14ac:dyDescent="0.3">
      <c r="A88" s="25"/>
      <c r="B88" s="26" t="s">
        <v>41</v>
      </c>
      <c r="C88" s="92" t="s">
        <v>447</v>
      </c>
      <c r="D88" s="92"/>
      <c r="E88" s="92"/>
      <c r="F88" s="30">
        <v>414411</v>
      </c>
      <c r="G88" s="21">
        <f>H88+I88+J88+K88+L88</f>
        <v>0</v>
      </c>
      <c r="H88" s="21"/>
      <c r="I88" s="23"/>
      <c r="J88" s="23"/>
      <c r="K88" s="23"/>
      <c r="L88" s="23"/>
    </row>
    <row r="89" spans="1:12" x14ac:dyDescent="0.3">
      <c r="A89" s="25"/>
      <c r="B89" s="26" t="s">
        <v>436</v>
      </c>
      <c r="C89" s="92" t="s">
        <v>368</v>
      </c>
      <c r="D89" s="92"/>
      <c r="E89" s="92"/>
      <c r="F89" s="30">
        <v>414419</v>
      </c>
      <c r="G89" s="21">
        <f t="shared" si="3"/>
        <v>0</v>
      </c>
      <c r="H89" s="21"/>
      <c r="I89" s="23"/>
      <c r="J89" s="23"/>
      <c r="K89" s="23"/>
      <c r="L89" s="23"/>
    </row>
    <row r="90" spans="1:12" x14ac:dyDescent="0.3">
      <c r="A90" s="25"/>
      <c r="B90" s="62" t="s">
        <v>446</v>
      </c>
      <c r="C90" s="41" t="s">
        <v>469</v>
      </c>
      <c r="D90" s="41"/>
      <c r="E90" s="41"/>
      <c r="F90" s="30">
        <v>414419</v>
      </c>
      <c r="G90" s="21">
        <f t="shared" si="3"/>
        <v>3500000</v>
      </c>
      <c r="H90" s="21"/>
      <c r="I90" s="23"/>
      <c r="J90" s="23">
        <v>3500000</v>
      </c>
      <c r="K90" s="23"/>
      <c r="L90" s="23"/>
    </row>
    <row r="91" spans="1:12" s="42" customFormat="1" x14ac:dyDescent="0.3">
      <c r="A91" s="25">
        <v>6</v>
      </c>
      <c r="B91" s="99" t="s">
        <v>134</v>
      </c>
      <c r="C91" s="100"/>
      <c r="D91" s="100"/>
      <c r="E91" s="101"/>
      <c r="F91" s="24">
        <v>415100</v>
      </c>
      <c r="G91" s="17">
        <f t="shared" ref="G91:G100" si="4">SUM(H91:L91)</f>
        <v>73004000</v>
      </c>
      <c r="H91" s="17">
        <f>SUM(H92:H94)</f>
        <v>0</v>
      </c>
      <c r="I91" s="17">
        <f>SUM(I92:I94)</f>
        <v>0</v>
      </c>
      <c r="J91" s="17">
        <f>SUM(J92:J94)</f>
        <v>72504000</v>
      </c>
      <c r="K91" s="17">
        <f>SUM(K92:K94)</f>
        <v>0</v>
      </c>
      <c r="L91" s="17">
        <f>SUM(L92:L94)</f>
        <v>500000</v>
      </c>
    </row>
    <row r="92" spans="1:12" s="42" customFormat="1" x14ac:dyDescent="0.3">
      <c r="A92" s="25"/>
      <c r="B92" s="58" t="s">
        <v>43</v>
      </c>
      <c r="C92" s="93" t="s">
        <v>129</v>
      </c>
      <c r="D92" s="110"/>
      <c r="E92" s="94"/>
      <c r="F92" s="24">
        <v>415111</v>
      </c>
      <c r="G92" s="21">
        <f t="shared" si="4"/>
        <v>0</v>
      </c>
      <c r="H92" s="21"/>
      <c r="I92" s="23"/>
      <c r="J92" s="23"/>
      <c r="K92" s="23"/>
      <c r="L92" s="23"/>
    </row>
    <row r="93" spans="1:12" s="42" customFormat="1" x14ac:dyDescent="0.3">
      <c r="A93" s="25"/>
      <c r="B93" s="26" t="s">
        <v>45</v>
      </c>
      <c r="C93" s="93" t="s">
        <v>130</v>
      </c>
      <c r="D93" s="110"/>
      <c r="E93" s="94"/>
      <c r="F93" s="24">
        <v>415112</v>
      </c>
      <c r="G93" s="21">
        <f t="shared" si="4"/>
        <v>73004000</v>
      </c>
      <c r="H93" s="21"/>
      <c r="I93" s="23"/>
      <c r="J93" s="23">
        <v>72504000</v>
      </c>
      <c r="K93" s="23"/>
      <c r="L93" s="23">
        <v>500000</v>
      </c>
    </row>
    <row r="94" spans="1:12" s="42" customFormat="1" x14ac:dyDescent="0.3">
      <c r="A94" s="25"/>
      <c r="B94" s="26" t="s">
        <v>307</v>
      </c>
      <c r="C94" s="93" t="s">
        <v>409</v>
      </c>
      <c r="D94" s="110"/>
      <c r="E94" s="94"/>
      <c r="F94" s="24">
        <v>415112</v>
      </c>
      <c r="G94" s="21">
        <f t="shared" si="4"/>
        <v>0</v>
      </c>
      <c r="H94" s="21"/>
      <c r="I94" s="23"/>
      <c r="J94" s="23"/>
      <c r="K94" s="23"/>
      <c r="L94" s="23"/>
    </row>
    <row r="95" spans="1:12" x14ac:dyDescent="0.3">
      <c r="A95" s="25">
        <v>7</v>
      </c>
      <c r="B95" s="115" t="s">
        <v>131</v>
      </c>
      <c r="C95" s="116"/>
      <c r="D95" s="116"/>
      <c r="E95" s="117"/>
      <c r="F95" s="24">
        <v>416100</v>
      </c>
      <c r="G95" s="17">
        <f t="shared" si="4"/>
        <v>36400000</v>
      </c>
      <c r="H95" s="18">
        <f>SUM(H96:H97)</f>
        <v>0</v>
      </c>
      <c r="I95" s="18">
        <f>SUM(I96:I97)</f>
        <v>0</v>
      </c>
      <c r="J95" s="18">
        <f>SUM(J96:J97)</f>
        <v>35400000</v>
      </c>
      <c r="K95" s="18">
        <f>SUM(K96:K97)</f>
        <v>0</v>
      </c>
      <c r="L95" s="18">
        <f>L98</f>
        <v>1000000</v>
      </c>
    </row>
    <row r="96" spans="1:12" x14ac:dyDescent="0.3">
      <c r="A96" s="63"/>
      <c r="B96" s="26" t="s">
        <v>81</v>
      </c>
      <c r="C96" s="102" t="s">
        <v>132</v>
      </c>
      <c r="D96" s="103"/>
      <c r="E96" s="104"/>
      <c r="F96" s="24">
        <v>416111</v>
      </c>
      <c r="G96" s="21">
        <f t="shared" si="4"/>
        <v>35400000</v>
      </c>
      <c r="H96" s="23"/>
      <c r="I96" s="18"/>
      <c r="J96" s="23">
        <v>35400000</v>
      </c>
      <c r="K96" s="18"/>
      <c r="L96" s="23"/>
    </row>
    <row r="97" spans="1:14" x14ac:dyDescent="0.3">
      <c r="A97" s="63"/>
      <c r="B97" s="26" t="s">
        <v>141</v>
      </c>
      <c r="C97" s="102" t="s">
        <v>133</v>
      </c>
      <c r="D97" s="103"/>
      <c r="E97" s="104"/>
      <c r="F97" s="24">
        <v>416100</v>
      </c>
      <c r="G97" s="21">
        <f t="shared" si="4"/>
        <v>0</v>
      </c>
      <c r="H97" s="18"/>
      <c r="I97" s="18"/>
      <c r="J97" s="18"/>
      <c r="K97" s="18"/>
      <c r="L97" s="23"/>
    </row>
    <row r="98" spans="1:14" x14ac:dyDescent="0.3">
      <c r="A98" s="25"/>
      <c r="B98" s="26" t="s">
        <v>142</v>
      </c>
      <c r="C98" s="102" t="s">
        <v>462</v>
      </c>
      <c r="D98" s="103"/>
      <c r="E98" s="104"/>
      <c r="F98" s="24">
        <v>416131</v>
      </c>
      <c r="G98" s="21">
        <f>SUM(H98:L98)</f>
        <v>1000000</v>
      </c>
      <c r="H98" s="18"/>
      <c r="I98" s="18"/>
      <c r="J98" s="18"/>
      <c r="K98" s="18"/>
      <c r="L98" s="23">
        <v>1000000</v>
      </c>
    </row>
    <row r="99" spans="1:14" x14ac:dyDescent="0.3">
      <c r="A99" s="105" t="s">
        <v>18</v>
      </c>
      <c r="B99" s="106"/>
      <c r="C99" s="106"/>
      <c r="D99" s="106"/>
      <c r="E99" s="107"/>
      <c r="F99" s="24">
        <v>420000</v>
      </c>
      <c r="G99" s="17">
        <f t="shared" si="4"/>
        <v>892640504</v>
      </c>
      <c r="H99" s="17">
        <f>H100+H138+H150+H172+H181+H204</f>
        <v>1800000</v>
      </c>
      <c r="I99" s="17">
        <f>I100+I138+I150+I172+I181+I204</f>
        <v>0</v>
      </c>
      <c r="J99" s="17">
        <f>J100+J138+J150+J172+J181+J204</f>
        <v>861956504</v>
      </c>
      <c r="K99" s="17">
        <f>K100+K138+K150+K172+K181+K204</f>
        <v>0</v>
      </c>
      <c r="L99" s="17">
        <f>L100+L138+L150+L172+L181+L204</f>
        <v>28884000</v>
      </c>
    </row>
    <row r="100" spans="1:14" x14ac:dyDescent="0.3">
      <c r="A100" s="25">
        <v>1</v>
      </c>
      <c r="B100" s="99" t="s">
        <v>19</v>
      </c>
      <c r="C100" s="100"/>
      <c r="D100" s="100"/>
      <c r="E100" s="101"/>
      <c r="F100" s="24">
        <v>421000</v>
      </c>
      <c r="G100" s="17">
        <f t="shared" si="4"/>
        <v>129594000</v>
      </c>
      <c r="H100" s="18">
        <f>H101+H102+H111+H119+H126+H133+H135</f>
        <v>0</v>
      </c>
      <c r="I100" s="18">
        <f>I101+I102+I111+I119+I126+I133+I135</f>
        <v>0</v>
      </c>
      <c r="J100" s="18">
        <f>J101+J102+J111+J119+J126+J133+J135</f>
        <v>122601000</v>
      </c>
      <c r="K100" s="18">
        <f>K101+K102+K111+K119+K126+K133+K135</f>
        <v>0</v>
      </c>
      <c r="L100" s="18">
        <f>L101+L102+L111+L119+L126+L133+L135</f>
        <v>6993000</v>
      </c>
    </row>
    <row r="101" spans="1:14" x14ac:dyDescent="0.3">
      <c r="A101" s="58"/>
      <c r="B101" s="26" t="s">
        <v>3</v>
      </c>
      <c r="C101" s="92" t="s">
        <v>157</v>
      </c>
      <c r="D101" s="92"/>
      <c r="E101" s="92"/>
      <c r="F101" s="61">
        <v>421100</v>
      </c>
      <c r="G101" s="21">
        <f t="shared" ref="G101:G137" si="5">SUM(H101:L101)</f>
        <v>3200000</v>
      </c>
      <c r="H101" s="21"/>
      <c r="I101" s="23"/>
      <c r="J101" s="23">
        <v>3000000</v>
      </c>
      <c r="K101" s="23"/>
      <c r="L101" s="23">
        <v>200000</v>
      </c>
      <c r="N101" s="64"/>
    </row>
    <row r="102" spans="1:14" x14ac:dyDescent="0.3">
      <c r="A102" s="65"/>
      <c r="B102" s="25" t="s">
        <v>5</v>
      </c>
      <c r="C102" s="95" t="s">
        <v>158</v>
      </c>
      <c r="D102" s="95"/>
      <c r="E102" s="95"/>
      <c r="F102" s="24">
        <v>421200</v>
      </c>
      <c r="G102" s="17">
        <f t="shared" si="5"/>
        <v>81581000</v>
      </c>
      <c r="H102" s="18">
        <f>SUM(H103:H110)</f>
        <v>0</v>
      </c>
      <c r="I102" s="18">
        <f>SUM(I103:I110)</f>
        <v>0</v>
      </c>
      <c r="J102" s="18">
        <f>SUM(J103:J110)</f>
        <v>80581000</v>
      </c>
      <c r="K102" s="18">
        <f>SUM(K103:K110)</f>
        <v>0</v>
      </c>
      <c r="L102" s="18">
        <f>SUM(L103:L110)</f>
        <v>1000000</v>
      </c>
    </row>
    <row r="103" spans="1:14" x14ac:dyDescent="0.3">
      <c r="A103" s="25"/>
      <c r="B103" s="58"/>
      <c r="C103" s="40" t="s">
        <v>6</v>
      </c>
      <c r="D103" s="92" t="s">
        <v>410</v>
      </c>
      <c r="E103" s="92"/>
      <c r="F103" s="24">
        <v>421211</v>
      </c>
      <c r="G103" s="21">
        <f t="shared" si="5"/>
        <v>48000000</v>
      </c>
      <c r="H103" s="21"/>
      <c r="I103" s="23"/>
      <c r="J103" s="23">
        <f>50000000-2000000-1000000</f>
        <v>47000000</v>
      </c>
      <c r="K103" s="23"/>
      <c r="L103" s="23">
        <v>1000000</v>
      </c>
    </row>
    <row r="104" spans="1:14" x14ac:dyDescent="0.3">
      <c r="A104" s="25"/>
      <c r="B104" s="58"/>
      <c r="C104" s="40" t="s">
        <v>7</v>
      </c>
      <c r="D104" s="92" t="s">
        <v>411</v>
      </c>
      <c r="E104" s="92"/>
      <c r="F104" s="24">
        <v>426411</v>
      </c>
      <c r="G104" s="21">
        <f t="shared" si="5"/>
        <v>9600000</v>
      </c>
      <c r="H104" s="21"/>
      <c r="I104" s="23"/>
      <c r="J104" s="23">
        <v>9600000</v>
      </c>
      <c r="K104" s="23"/>
      <c r="L104" s="23"/>
    </row>
    <row r="105" spans="1:14" x14ac:dyDescent="0.3">
      <c r="A105" s="25"/>
      <c r="B105" s="58"/>
      <c r="C105" s="43" t="s">
        <v>8</v>
      </c>
      <c r="D105" s="92" t="s">
        <v>412</v>
      </c>
      <c r="E105" s="92"/>
      <c r="F105" s="24">
        <v>421222</v>
      </c>
      <c r="G105" s="21">
        <f t="shared" si="5"/>
        <v>0</v>
      </c>
      <c r="H105" s="21"/>
      <c r="I105" s="23"/>
      <c r="J105" s="23"/>
      <c r="K105" s="23"/>
      <c r="L105" s="23"/>
    </row>
    <row r="106" spans="1:14" x14ac:dyDescent="0.3">
      <c r="A106" s="25"/>
      <c r="B106" s="58"/>
      <c r="C106" s="40" t="s">
        <v>9</v>
      </c>
      <c r="D106" s="92" t="s">
        <v>413</v>
      </c>
      <c r="E106" s="92"/>
      <c r="F106" s="24">
        <v>421223</v>
      </c>
      <c r="G106" s="21">
        <f t="shared" si="5"/>
        <v>0</v>
      </c>
      <c r="H106" s="21"/>
      <c r="I106" s="23"/>
      <c r="J106" s="23"/>
      <c r="K106" s="23"/>
      <c r="L106" s="23"/>
    </row>
    <row r="107" spans="1:14" x14ac:dyDescent="0.3">
      <c r="A107" s="25"/>
      <c r="B107" s="58"/>
      <c r="C107" s="40" t="s">
        <v>20</v>
      </c>
      <c r="D107" s="93" t="s">
        <v>414</v>
      </c>
      <c r="E107" s="94"/>
      <c r="F107" s="24">
        <v>4212231</v>
      </c>
      <c r="G107" s="21">
        <f t="shared" si="5"/>
        <v>715000</v>
      </c>
      <c r="H107" s="21"/>
      <c r="I107" s="23"/>
      <c r="J107" s="23">
        <f>1000000-285000</f>
        <v>715000</v>
      </c>
      <c r="K107" s="23"/>
      <c r="L107" s="23"/>
    </row>
    <row r="108" spans="1:14" x14ac:dyDescent="0.3">
      <c r="A108" s="25"/>
      <c r="B108" s="58"/>
      <c r="C108" s="40" t="s">
        <v>21</v>
      </c>
      <c r="D108" s="92" t="s">
        <v>415</v>
      </c>
      <c r="E108" s="92"/>
      <c r="F108" s="24">
        <v>421224</v>
      </c>
      <c r="G108" s="21">
        <f t="shared" si="5"/>
        <v>1680000</v>
      </c>
      <c r="H108" s="21"/>
      <c r="I108" s="23"/>
      <c r="J108" s="23">
        <v>1680000</v>
      </c>
      <c r="K108" s="23"/>
      <c r="L108" s="23"/>
    </row>
    <row r="109" spans="1:14" x14ac:dyDescent="0.3">
      <c r="A109" s="25"/>
      <c r="B109" s="58"/>
      <c r="C109" s="40" t="s">
        <v>287</v>
      </c>
      <c r="D109" s="92" t="s">
        <v>454</v>
      </c>
      <c r="E109" s="92"/>
      <c r="F109" s="24">
        <v>421221</v>
      </c>
      <c r="G109" s="21">
        <f t="shared" si="5"/>
        <v>21586000</v>
      </c>
      <c r="H109" s="21"/>
      <c r="I109" s="23"/>
      <c r="J109" s="23">
        <f>19381000+2000000+2000000-1600000+200000+285000-1680000+1000000</f>
        <v>21586000</v>
      </c>
      <c r="K109" s="23"/>
      <c r="L109" s="23"/>
    </row>
    <row r="110" spans="1:14" x14ac:dyDescent="0.3">
      <c r="A110" s="25"/>
      <c r="B110" s="58"/>
      <c r="C110" s="40" t="s">
        <v>288</v>
      </c>
      <c r="D110" s="92" t="s">
        <v>416</v>
      </c>
      <c r="E110" s="92"/>
      <c r="F110" s="24">
        <v>421225</v>
      </c>
      <c r="G110" s="21">
        <f t="shared" si="5"/>
        <v>0</v>
      </c>
      <c r="H110" s="23"/>
      <c r="I110" s="23"/>
      <c r="J110" s="23"/>
      <c r="K110" s="23"/>
      <c r="L110" s="23"/>
    </row>
    <row r="111" spans="1:14" x14ac:dyDescent="0.3">
      <c r="A111" s="25"/>
      <c r="B111" s="25" t="s">
        <v>16</v>
      </c>
      <c r="C111" s="95" t="s">
        <v>159</v>
      </c>
      <c r="D111" s="95"/>
      <c r="E111" s="95"/>
      <c r="F111" s="24">
        <v>421300</v>
      </c>
      <c r="G111" s="17">
        <f t="shared" si="5"/>
        <v>25110000</v>
      </c>
      <c r="H111" s="18">
        <f>SUM(H112:H113)+H117+H118</f>
        <v>0</v>
      </c>
      <c r="I111" s="18">
        <f>SUM(I112:I113)+I117+I118</f>
        <v>0</v>
      </c>
      <c r="J111" s="18">
        <f>SUM(J112:J113)+J117+J118</f>
        <v>24820000</v>
      </c>
      <c r="K111" s="18">
        <f>SUM(K112:K113)+K117+K118</f>
        <v>0</v>
      </c>
      <c r="L111" s="18">
        <f>SUM(L112:L113)+L117+L118</f>
        <v>290000</v>
      </c>
    </row>
    <row r="112" spans="1:14" x14ac:dyDescent="0.3">
      <c r="A112" s="25"/>
      <c r="B112" s="58"/>
      <c r="C112" s="40" t="s">
        <v>22</v>
      </c>
      <c r="D112" s="92" t="s">
        <v>160</v>
      </c>
      <c r="E112" s="92"/>
      <c r="F112" s="24">
        <v>421311</v>
      </c>
      <c r="G112" s="21">
        <f t="shared" si="5"/>
        <v>15100000</v>
      </c>
      <c r="H112" s="21"/>
      <c r="I112" s="23"/>
      <c r="J112" s="23">
        <v>15100000</v>
      </c>
      <c r="K112" s="23"/>
      <c r="L112" s="23"/>
    </row>
    <row r="113" spans="1:12" x14ac:dyDescent="0.3">
      <c r="A113" s="25"/>
      <c r="B113" s="58"/>
      <c r="C113" s="40" t="s">
        <v>23</v>
      </c>
      <c r="D113" s="92" t="s">
        <v>161</v>
      </c>
      <c r="E113" s="92"/>
      <c r="F113" s="24">
        <v>421320</v>
      </c>
      <c r="G113" s="21">
        <f t="shared" si="5"/>
        <v>9860000</v>
      </c>
      <c r="H113" s="21">
        <f>SUM(H114:H116)</f>
        <v>0</v>
      </c>
      <c r="I113" s="21">
        <f>SUM(I114:I116)</f>
        <v>0</v>
      </c>
      <c r="J113" s="21">
        <f>SUM(J114:J116)</f>
        <v>9720000</v>
      </c>
      <c r="K113" s="21">
        <f>SUM(K114:K116)</f>
        <v>0</v>
      </c>
      <c r="L113" s="21">
        <f>SUM(L114:L116)</f>
        <v>140000</v>
      </c>
    </row>
    <row r="114" spans="1:12" x14ac:dyDescent="0.3">
      <c r="A114" s="25"/>
      <c r="B114" s="58"/>
      <c r="C114" s="40"/>
      <c r="D114" s="40" t="s">
        <v>278</v>
      </c>
      <c r="E114" s="41" t="s">
        <v>279</v>
      </c>
      <c r="F114" s="24">
        <v>421321</v>
      </c>
      <c r="G114" s="21">
        <f t="shared" si="5"/>
        <v>240000</v>
      </c>
      <c r="H114" s="21"/>
      <c r="I114" s="23"/>
      <c r="J114" s="23">
        <v>100000</v>
      </c>
      <c r="K114" s="23"/>
      <c r="L114" s="23">
        <v>140000</v>
      </c>
    </row>
    <row r="115" spans="1:12" x14ac:dyDescent="0.3">
      <c r="A115" s="25"/>
      <c r="B115" s="58"/>
      <c r="C115" s="40"/>
      <c r="D115" s="40" t="s">
        <v>280</v>
      </c>
      <c r="E115" s="41" t="s">
        <v>281</v>
      </c>
      <c r="F115" s="24">
        <v>421322</v>
      </c>
      <c r="G115" s="21">
        <f t="shared" si="5"/>
        <v>20000</v>
      </c>
      <c r="H115" s="21"/>
      <c r="I115" s="23"/>
      <c r="J115" s="23">
        <v>20000</v>
      </c>
      <c r="K115" s="23"/>
      <c r="L115" s="23"/>
    </row>
    <row r="116" spans="1:12" x14ac:dyDescent="0.3">
      <c r="A116" s="25"/>
      <c r="B116" s="58"/>
      <c r="C116" s="40"/>
      <c r="D116" s="40" t="s">
        <v>282</v>
      </c>
      <c r="E116" s="41" t="s">
        <v>283</v>
      </c>
      <c r="F116" s="24">
        <v>421324</v>
      </c>
      <c r="G116" s="21">
        <f t="shared" si="5"/>
        <v>9600000</v>
      </c>
      <c r="H116" s="21"/>
      <c r="I116" s="23"/>
      <c r="J116" s="23">
        <v>9600000</v>
      </c>
      <c r="K116" s="23"/>
      <c r="L116" s="23"/>
    </row>
    <row r="117" spans="1:12" x14ac:dyDescent="0.3">
      <c r="A117" s="25"/>
      <c r="B117" s="58"/>
      <c r="C117" s="40" t="s">
        <v>24</v>
      </c>
      <c r="D117" s="92" t="s">
        <v>417</v>
      </c>
      <c r="E117" s="92"/>
      <c r="F117" s="24">
        <v>421325</v>
      </c>
      <c r="G117" s="21">
        <f t="shared" si="5"/>
        <v>0</v>
      </c>
      <c r="H117" s="23"/>
      <c r="I117" s="23"/>
      <c r="J117" s="23"/>
      <c r="K117" s="23"/>
      <c r="L117" s="23"/>
    </row>
    <row r="118" spans="1:12" x14ac:dyDescent="0.3">
      <c r="A118" s="25"/>
      <c r="B118" s="58"/>
      <c r="C118" s="40" t="s">
        <v>75</v>
      </c>
      <c r="D118" s="93" t="s">
        <v>162</v>
      </c>
      <c r="E118" s="94"/>
      <c r="F118" s="24">
        <v>421392</v>
      </c>
      <c r="G118" s="21">
        <f t="shared" si="5"/>
        <v>150000</v>
      </c>
      <c r="H118" s="21"/>
      <c r="I118" s="21"/>
      <c r="J118" s="21"/>
      <c r="K118" s="21"/>
      <c r="L118" s="23">
        <v>150000</v>
      </c>
    </row>
    <row r="119" spans="1:12" x14ac:dyDescent="0.3">
      <c r="A119" s="25"/>
      <c r="B119" s="39" t="s">
        <v>25</v>
      </c>
      <c r="C119" s="95" t="s">
        <v>163</v>
      </c>
      <c r="D119" s="95"/>
      <c r="E119" s="95"/>
      <c r="F119" s="24">
        <v>421400</v>
      </c>
      <c r="G119" s="17">
        <f t="shared" si="5"/>
        <v>3420000</v>
      </c>
      <c r="H119" s="18">
        <f>SUM(H120:H125)</f>
        <v>0</v>
      </c>
      <c r="I119" s="18">
        <f>SUM(I120:I125)</f>
        <v>0</v>
      </c>
      <c r="J119" s="18">
        <f>SUM(J120:J125)</f>
        <v>2700000</v>
      </c>
      <c r="K119" s="18">
        <f>SUM(K120:K125)</f>
        <v>0</v>
      </c>
      <c r="L119" s="18">
        <f>SUM(L120:L125)</f>
        <v>720000</v>
      </c>
    </row>
    <row r="120" spans="1:12" x14ac:dyDescent="0.3">
      <c r="A120" s="25"/>
      <c r="B120" s="26"/>
      <c r="C120" s="40" t="s">
        <v>183</v>
      </c>
      <c r="D120" s="93" t="s">
        <v>418</v>
      </c>
      <c r="E120" s="94"/>
      <c r="F120" s="24">
        <v>421411</v>
      </c>
      <c r="G120" s="21">
        <f t="shared" si="5"/>
        <v>400000</v>
      </c>
      <c r="H120" s="17"/>
      <c r="I120" s="23"/>
      <c r="J120" s="23">
        <v>400000</v>
      </c>
      <c r="K120" s="23"/>
      <c r="L120" s="23"/>
    </row>
    <row r="121" spans="1:12" x14ac:dyDescent="0.3">
      <c r="A121" s="25"/>
      <c r="B121" s="26"/>
      <c r="C121" s="40" t="s">
        <v>184</v>
      </c>
      <c r="D121" s="93" t="s">
        <v>185</v>
      </c>
      <c r="E121" s="94"/>
      <c r="F121" s="24">
        <v>421412</v>
      </c>
      <c r="G121" s="21">
        <f t="shared" si="5"/>
        <v>600000</v>
      </c>
      <c r="H121" s="17"/>
      <c r="I121" s="23"/>
      <c r="J121" s="23">
        <v>500000</v>
      </c>
      <c r="K121" s="23"/>
      <c r="L121" s="23">
        <v>100000</v>
      </c>
    </row>
    <row r="122" spans="1:12" x14ac:dyDescent="0.3">
      <c r="A122" s="25"/>
      <c r="B122" s="26"/>
      <c r="C122" s="40" t="s">
        <v>186</v>
      </c>
      <c r="D122" s="93" t="s">
        <v>187</v>
      </c>
      <c r="E122" s="94"/>
      <c r="F122" s="24">
        <v>421414</v>
      </c>
      <c r="G122" s="21">
        <f t="shared" si="5"/>
        <v>1620000</v>
      </c>
      <c r="H122" s="17"/>
      <c r="I122" s="23"/>
      <c r="J122" s="23">
        <v>1300000</v>
      </c>
      <c r="K122" s="23"/>
      <c r="L122" s="23">
        <v>320000</v>
      </c>
    </row>
    <row r="123" spans="1:12" x14ac:dyDescent="0.3">
      <c r="A123" s="25"/>
      <c r="B123" s="26"/>
      <c r="C123" s="40" t="s">
        <v>188</v>
      </c>
      <c r="D123" s="93" t="s">
        <v>371</v>
      </c>
      <c r="E123" s="94"/>
      <c r="F123" s="24">
        <v>421419</v>
      </c>
      <c r="G123" s="21">
        <f t="shared" si="5"/>
        <v>300000</v>
      </c>
      <c r="H123" s="17"/>
      <c r="I123" s="23"/>
      <c r="J123" s="23"/>
      <c r="K123" s="23"/>
      <c r="L123" s="23">
        <v>300000</v>
      </c>
    </row>
    <row r="124" spans="1:12" x14ac:dyDescent="0.3">
      <c r="A124" s="25"/>
      <c r="B124" s="26"/>
      <c r="C124" s="40" t="s">
        <v>190</v>
      </c>
      <c r="D124" s="93" t="s">
        <v>189</v>
      </c>
      <c r="E124" s="94"/>
      <c r="F124" s="24">
        <v>421421</v>
      </c>
      <c r="G124" s="21">
        <f t="shared" si="5"/>
        <v>500000</v>
      </c>
      <c r="H124" s="17"/>
      <c r="I124" s="23"/>
      <c r="J124" s="23">
        <v>500000</v>
      </c>
      <c r="K124" s="23"/>
      <c r="L124" s="23"/>
    </row>
    <row r="125" spans="1:12" x14ac:dyDescent="0.3">
      <c r="A125" s="25"/>
      <c r="B125" s="26"/>
      <c r="C125" s="40" t="s">
        <v>370</v>
      </c>
      <c r="D125" s="93" t="s">
        <v>191</v>
      </c>
      <c r="E125" s="94"/>
      <c r="F125" s="24">
        <v>421422</v>
      </c>
      <c r="G125" s="21">
        <f t="shared" si="5"/>
        <v>0</v>
      </c>
      <c r="H125" s="17"/>
      <c r="I125" s="23"/>
      <c r="J125" s="23">
        <v>0</v>
      </c>
      <c r="K125" s="23"/>
      <c r="L125" s="23"/>
    </row>
    <row r="126" spans="1:12" x14ac:dyDescent="0.3">
      <c r="A126" s="58"/>
      <c r="B126" s="25" t="s">
        <v>26</v>
      </c>
      <c r="C126" s="95" t="s">
        <v>164</v>
      </c>
      <c r="D126" s="95"/>
      <c r="E126" s="95"/>
      <c r="F126" s="24">
        <v>421500</v>
      </c>
      <c r="G126" s="17">
        <f t="shared" si="5"/>
        <v>14033000</v>
      </c>
      <c r="H126" s="18">
        <f>SUM(H127:H132)</f>
        <v>0</v>
      </c>
      <c r="I126" s="18">
        <f>SUM(I127:I132)</f>
        <v>0</v>
      </c>
      <c r="J126" s="18">
        <f>SUM(J127:J132)</f>
        <v>11500000</v>
      </c>
      <c r="K126" s="18">
        <f>SUM(K127:K132)</f>
        <v>0</v>
      </c>
      <c r="L126" s="18">
        <f>SUM(L127:L132)</f>
        <v>2533000</v>
      </c>
    </row>
    <row r="127" spans="1:12" x14ac:dyDescent="0.3">
      <c r="A127" s="25"/>
      <c r="B127" s="58"/>
      <c r="C127" s="40" t="s">
        <v>27</v>
      </c>
      <c r="D127" s="92" t="s">
        <v>292</v>
      </c>
      <c r="E127" s="92"/>
      <c r="F127" s="24">
        <v>421511</v>
      </c>
      <c r="G127" s="21">
        <f t="shared" si="5"/>
        <v>1850000</v>
      </c>
      <c r="H127" s="21"/>
      <c r="I127" s="23"/>
      <c r="J127" s="23">
        <v>1100000</v>
      </c>
      <c r="K127" s="23"/>
      <c r="L127" s="23">
        <v>750000</v>
      </c>
    </row>
    <row r="128" spans="1:12" x14ac:dyDescent="0.3">
      <c r="A128" s="25"/>
      <c r="B128" s="58"/>
      <c r="C128" s="40" t="s">
        <v>28</v>
      </c>
      <c r="D128" s="93" t="s">
        <v>435</v>
      </c>
      <c r="E128" s="94"/>
      <c r="F128" s="24">
        <v>421512</v>
      </c>
      <c r="G128" s="21">
        <f t="shared" si="5"/>
        <v>683000</v>
      </c>
      <c r="H128" s="21"/>
      <c r="I128" s="23"/>
      <c r="J128" s="23">
        <v>300000</v>
      </c>
      <c r="K128" s="23"/>
      <c r="L128" s="23">
        <v>383000</v>
      </c>
    </row>
    <row r="129" spans="1:12" x14ac:dyDescent="0.3">
      <c r="A129" s="25"/>
      <c r="B129" s="58"/>
      <c r="C129" s="40" t="s">
        <v>91</v>
      </c>
      <c r="D129" s="93" t="s">
        <v>240</v>
      </c>
      <c r="E129" s="94"/>
      <c r="F129" s="24">
        <v>421513</v>
      </c>
      <c r="G129" s="21">
        <f t="shared" si="5"/>
        <v>9400000</v>
      </c>
      <c r="H129" s="21"/>
      <c r="I129" s="23"/>
      <c r="J129" s="23">
        <v>8000000</v>
      </c>
      <c r="K129" s="23"/>
      <c r="L129" s="23">
        <v>1400000</v>
      </c>
    </row>
    <row r="130" spans="1:12" x14ac:dyDescent="0.3">
      <c r="A130" s="25"/>
      <c r="B130" s="58"/>
      <c r="C130" s="40" t="s">
        <v>241</v>
      </c>
      <c r="D130" s="92" t="s">
        <v>165</v>
      </c>
      <c r="E130" s="92"/>
      <c r="F130" s="24">
        <v>421521</v>
      </c>
      <c r="G130" s="21">
        <f t="shared" si="5"/>
        <v>700000</v>
      </c>
      <c r="H130" s="21"/>
      <c r="I130" s="23"/>
      <c r="J130" s="23">
        <v>700000</v>
      </c>
      <c r="K130" s="23"/>
      <c r="L130" s="23"/>
    </row>
    <row r="131" spans="1:12" x14ac:dyDescent="0.3">
      <c r="A131" s="25"/>
      <c r="B131" s="58"/>
      <c r="C131" s="40" t="s">
        <v>327</v>
      </c>
      <c r="D131" s="92" t="s">
        <v>377</v>
      </c>
      <c r="E131" s="92"/>
      <c r="F131" s="24">
        <v>421522</v>
      </c>
      <c r="G131" s="21">
        <f t="shared" si="5"/>
        <v>1400000</v>
      </c>
      <c r="H131" s="21"/>
      <c r="I131" s="23"/>
      <c r="J131" s="23">
        <v>1400000</v>
      </c>
      <c r="K131" s="23"/>
      <c r="L131" s="23"/>
    </row>
    <row r="132" spans="1:12" x14ac:dyDescent="0.3">
      <c r="A132" s="25"/>
      <c r="B132" s="58"/>
      <c r="C132" s="40" t="s">
        <v>376</v>
      </c>
      <c r="D132" s="93" t="s">
        <v>419</v>
      </c>
      <c r="E132" s="94"/>
      <c r="F132" s="24">
        <v>421523</v>
      </c>
      <c r="G132" s="21">
        <f t="shared" si="5"/>
        <v>0</v>
      </c>
      <c r="H132" s="21"/>
      <c r="I132" s="23"/>
      <c r="J132" s="23"/>
      <c r="K132" s="23"/>
      <c r="L132" s="23"/>
    </row>
    <row r="133" spans="1:12" x14ac:dyDescent="0.3">
      <c r="A133" s="25"/>
      <c r="B133" s="39" t="s">
        <v>29</v>
      </c>
      <c r="C133" s="95" t="s">
        <v>166</v>
      </c>
      <c r="D133" s="95"/>
      <c r="E133" s="95"/>
      <c r="F133" s="24">
        <v>421600</v>
      </c>
      <c r="G133" s="17">
        <f t="shared" si="5"/>
        <v>600000</v>
      </c>
      <c r="H133" s="17"/>
      <c r="I133" s="18"/>
      <c r="J133" s="18">
        <v>0</v>
      </c>
      <c r="K133" s="18">
        <v>0</v>
      </c>
      <c r="L133" s="48">
        <f>L134</f>
        <v>600000</v>
      </c>
    </row>
    <row r="134" spans="1:12" x14ac:dyDescent="0.3">
      <c r="A134" s="25"/>
      <c r="B134" s="39"/>
      <c r="C134" s="66" t="s">
        <v>460</v>
      </c>
      <c r="D134" s="153" t="s">
        <v>461</v>
      </c>
      <c r="E134" s="154"/>
      <c r="F134" s="24">
        <v>421622</v>
      </c>
      <c r="G134" s="17">
        <f>SUM(H134:L134)</f>
        <v>600000</v>
      </c>
      <c r="H134" s="17"/>
      <c r="I134" s="18"/>
      <c r="J134" s="18"/>
      <c r="K134" s="18"/>
      <c r="L134" s="23">
        <v>600000</v>
      </c>
    </row>
    <row r="135" spans="1:12" x14ac:dyDescent="0.3">
      <c r="A135" s="25"/>
      <c r="B135" s="39" t="s">
        <v>59</v>
      </c>
      <c r="C135" s="95" t="s">
        <v>238</v>
      </c>
      <c r="D135" s="95"/>
      <c r="E135" s="95"/>
      <c r="F135" s="24">
        <v>421900</v>
      </c>
      <c r="G135" s="17">
        <f t="shared" si="5"/>
        <v>1650000</v>
      </c>
      <c r="H135" s="18">
        <f>SUM(H137)</f>
        <v>0</v>
      </c>
      <c r="I135" s="18">
        <f>SUM(I137)</f>
        <v>0</v>
      </c>
      <c r="J135" s="18">
        <f>SUM(J137)</f>
        <v>0</v>
      </c>
      <c r="K135" s="18">
        <f>SUM(K137)</f>
        <v>0</v>
      </c>
      <c r="L135" s="18">
        <f>SUM(L136:L137)</f>
        <v>1650000</v>
      </c>
    </row>
    <row r="136" spans="1:12" x14ac:dyDescent="0.3">
      <c r="A136" s="25"/>
      <c r="B136" s="39"/>
      <c r="C136" s="26" t="s">
        <v>239</v>
      </c>
      <c r="D136" s="93" t="s">
        <v>317</v>
      </c>
      <c r="E136" s="94"/>
      <c r="F136" s="24">
        <v>421911</v>
      </c>
      <c r="G136" s="21">
        <f t="shared" si="5"/>
        <v>50000</v>
      </c>
      <c r="H136" s="18"/>
      <c r="I136" s="18"/>
      <c r="J136" s="18"/>
      <c r="K136" s="18"/>
      <c r="L136" s="23">
        <v>50000</v>
      </c>
    </row>
    <row r="137" spans="1:12" x14ac:dyDescent="0.3">
      <c r="A137" s="25"/>
      <c r="B137" s="26"/>
      <c r="C137" s="26" t="s">
        <v>355</v>
      </c>
      <c r="D137" s="93" t="s">
        <v>318</v>
      </c>
      <c r="E137" s="94"/>
      <c r="F137" s="60">
        <v>421919</v>
      </c>
      <c r="G137" s="21">
        <f t="shared" si="5"/>
        <v>1600000</v>
      </c>
      <c r="H137" s="21"/>
      <c r="I137" s="23"/>
      <c r="J137" s="23"/>
      <c r="K137" s="23"/>
      <c r="L137" s="23">
        <v>1600000</v>
      </c>
    </row>
    <row r="138" spans="1:12" x14ac:dyDescent="0.3">
      <c r="A138" s="39">
        <v>2</v>
      </c>
      <c r="B138" s="99" t="s">
        <v>30</v>
      </c>
      <c r="C138" s="100"/>
      <c r="D138" s="100"/>
      <c r="E138" s="101"/>
      <c r="F138" s="24">
        <v>422000</v>
      </c>
      <c r="G138" s="17">
        <f>SUM(H138:L138)</f>
        <v>5700000</v>
      </c>
      <c r="H138" s="17">
        <f>H139+H144+H146+H148</f>
        <v>0</v>
      </c>
      <c r="I138" s="17">
        <f>I139+I144+I146+I148</f>
        <v>0</v>
      </c>
      <c r="J138" s="17">
        <f>J139+J144+J146+J148</f>
        <v>3260000</v>
      </c>
      <c r="K138" s="17">
        <f>K139+K144+K146+K148</f>
        <v>0</v>
      </c>
      <c r="L138" s="17">
        <f>L139+L144+L146+L148</f>
        <v>2440000</v>
      </c>
    </row>
    <row r="139" spans="1:12" x14ac:dyDescent="0.3">
      <c r="A139" s="39"/>
      <c r="B139" s="67" t="s">
        <v>90</v>
      </c>
      <c r="C139" s="95" t="s">
        <v>31</v>
      </c>
      <c r="D139" s="95"/>
      <c r="E139" s="95"/>
      <c r="F139" s="24">
        <v>422100</v>
      </c>
      <c r="G139" s="17">
        <f t="shared" ref="G139:G149" si="6">SUM(H139:L139)</f>
        <v>2190000</v>
      </c>
      <c r="H139" s="18">
        <f>SUM(H140:H143)</f>
        <v>0</v>
      </c>
      <c r="I139" s="18">
        <f>SUM(I140:I143)</f>
        <v>0</v>
      </c>
      <c r="J139" s="18">
        <f>SUM(J140:J143)</f>
        <v>750000</v>
      </c>
      <c r="K139" s="18">
        <f>SUM(K140:K143)</f>
        <v>0</v>
      </c>
      <c r="L139" s="18">
        <f>SUM(L140:L143)</f>
        <v>1440000</v>
      </c>
    </row>
    <row r="140" spans="1:12" x14ac:dyDescent="0.3">
      <c r="A140" s="39"/>
      <c r="B140" s="27"/>
      <c r="C140" s="68" t="s">
        <v>93</v>
      </c>
      <c r="D140" s="93" t="s">
        <v>85</v>
      </c>
      <c r="E140" s="94"/>
      <c r="F140" s="61">
        <v>422111</v>
      </c>
      <c r="G140" s="21">
        <f t="shared" si="6"/>
        <v>1700000</v>
      </c>
      <c r="H140" s="23"/>
      <c r="I140" s="23"/>
      <c r="J140" s="23">
        <v>700000</v>
      </c>
      <c r="K140" s="23"/>
      <c r="L140" s="23">
        <v>1000000</v>
      </c>
    </row>
    <row r="141" spans="1:12" x14ac:dyDescent="0.3">
      <c r="A141" s="39"/>
      <c r="B141" s="27"/>
      <c r="C141" s="68" t="s">
        <v>94</v>
      </c>
      <c r="D141" s="93" t="s">
        <v>82</v>
      </c>
      <c r="E141" s="94"/>
      <c r="F141" s="61">
        <v>422121</v>
      </c>
      <c r="G141" s="21">
        <f t="shared" si="6"/>
        <v>20000</v>
      </c>
      <c r="H141" s="23"/>
      <c r="I141" s="23"/>
      <c r="J141" s="23"/>
      <c r="K141" s="23"/>
      <c r="L141" s="23">
        <v>20000</v>
      </c>
    </row>
    <row r="142" spans="1:12" x14ac:dyDescent="0.3">
      <c r="A142" s="26"/>
      <c r="B142" s="27"/>
      <c r="C142" s="68" t="s">
        <v>95</v>
      </c>
      <c r="D142" s="93" t="s">
        <v>228</v>
      </c>
      <c r="E142" s="94"/>
      <c r="F142" s="61">
        <v>422131</v>
      </c>
      <c r="G142" s="21">
        <f t="shared" si="6"/>
        <v>400000</v>
      </c>
      <c r="H142" s="23"/>
      <c r="I142" s="23"/>
      <c r="J142" s="23"/>
      <c r="K142" s="23"/>
      <c r="L142" s="23">
        <v>400000</v>
      </c>
    </row>
    <row r="143" spans="1:12" x14ac:dyDescent="0.3">
      <c r="A143" s="39"/>
      <c r="B143" s="27"/>
      <c r="C143" s="68" t="s">
        <v>227</v>
      </c>
      <c r="D143" s="93" t="s">
        <v>76</v>
      </c>
      <c r="E143" s="94"/>
      <c r="F143" s="61">
        <v>422199</v>
      </c>
      <c r="G143" s="21">
        <f t="shared" si="6"/>
        <v>70000</v>
      </c>
      <c r="H143" s="23"/>
      <c r="I143" s="23"/>
      <c r="J143" s="23">
        <v>50000</v>
      </c>
      <c r="K143" s="23"/>
      <c r="L143" s="23">
        <v>20000</v>
      </c>
    </row>
    <row r="144" spans="1:12" x14ac:dyDescent="0.3">
      <c r="A144" s="39"/>
      <c r="B144" s="67" t="s">
        <v>77</v>
      </c>
      <c r="C144" s="95" t="s">
        <v>32</v>
      </c>
      <c r="D144" s="95"/>
      <c r="E144" s="95"/>
      <c r="F144" s="24">
        <v>422200</v>
      </c>
      <c r="G144" s="17">
        <f t="shared" si="6"/>
        <v>10000</v>
      </c>
      <c r="H144" s="18">
        <f>SUM(H145)</f>
        <v>0</v>
      </c>
      <c r="I144" s="18">
        <f>SUM(I145)</f>
        <v>0</v>
      </c>
      <c r="J144" s="18">
        <f>SUM(J145)</f>
        <v>10000</v>
      </c>
      <c r="K144" s="18">
        <f>SUM(K145)</f>
        <v>0</v>
      </c>
      <c r="L144" s="18">
        <f>SUM(L145)</f>
        <v>0</v>
      </c>
    </row>
    <row r="145" spans="1:12" x14ac:dyDescent="0.3">
      <c r="A145" s="39"/>
      <c r="B145" s="27"/>
      <c r="C145" s="40" t="s">
        <v>229</v>
      </c>
      <c r="D145" s="93" t="s">
        <v>230</v>
      </c>
      <c r="E145" s="94"/>
      <c r="F145" s="24">
        <v>422299</v>
      </c>
      <c r="G145" s="21">
        <f t="shared" si="6"/>
        <v>10000</v>
      </c>
      <c r="H145" s="21"/>
      <c r="I145" s="23"/>
      <c r="J145" s="23">
        <v>10000</v>
      </c>
      <c r="K145" s="18"/>
      <c r="L145" s="23"/>
    </row>
    <row r="146" spans="1:12" x14ac:dyDescent="0.3">
      <c r="A146" s="39"/>
      <c r="B146" s="67" t="s">
        <v>83</v>
      </c>
      <c r="C146" s="95" t="s">
        <v>66</v>
      </c>
      <c r="D146" s="95"/>
      <c r="E146" s="95"/>
      <c r="F146" s="24">
        <v>422300</v>
      </c>
      <c r="G146" s="17">
        <f t="shared" si="6"/>
        <v>3500000</v>
      </c>
      <c r="H146" s="18">
        <f>SUM(H147)</f>
        <v>0</v>
      </c>
      <c r="I146" s="18">
        <f>SUM(I147)</f>
        <v>0</v>
      </c>
      <c r="J146" s="18">
        <f>SUM(J147)</f>
        <v>2500000</v>
      </c>
      <c r="K146" s="18">
        <f>SUM(K147)</f>
        <v>0</v>
      </c>
      <c r="L146" s="18">
        <f>SUM(L147)</f>
        <v>1000000</v>
      </c>
    </row>
    <row r="147" spans="1:12" x14ac:dyDescent="0.3">
      <c r="A147" s="39"/>
      <c r="B147" s="27"/>
      <c r="C147" s="40" t="s">
        <v>231</v>
      </c>
      <c r="D147" s="93" t="s">
        <v>232</v>
      </c>
      <c r="E147" s="94"/>
      <c r="F147" s="61">
        <v>422311</v>
      </c>
      <c r="G147" s="21">
        <f t="shared" si="6"/>
        <v>3500000</v>
      </c>
      <c r="H147" s="23"/>
      <c r="I147" s="18"/>
      <c r="J147" s="23">
        <v>2500000</v>
      </c>
      <c r="K147" s="18"/>
      <c r="L147" s="23">
        <v>1000000</v>
      </c>
    </row>
    <row r="148" spans="1:12" x14ac:dyDescent="0.3">
      <c r="A148" s="39"/>
      <c r="B148" s="67" t="s">
        <v>84</v>
      </c>
      <c r="C148" s="99" t="s">
        <v>68</v>
      </c>
      <c r="D148" s="100"/>
      <c r="E148" s="101"/>
      <c r="F148" s="24">
        <v>422900</v>
      </c>
      <c r="G148" s="17">
        <f t="shared" si="6"/>
        <v>0</v>
      </c>
      <c r="H148" s="18">
        <f>SUM(H149)</f>
        <v>0</v>
      </c>
      <c r="I148" s="18">
        <f>SUM(I149)</f>
        <v>0</v>
      </c>
      <c r="J148" s="18"/>
      <c r="K148" s="18">
        <f>SUM(K149)</f>
        <v>0</v>
      </c>
      <c r="L148" s="18">
        <f>SUM(L149)</f>
        <v>0</v>
      </c>
    </row>
    <row r="149" spans="1:12" x14ac:dyDescent="0.3">
      <c r="A149" s="39"/>
      <c r="B149" s="27"/>
      <c r="C149" s="40" t="s">
        <v>234</v>
      </c>
      <c r="D149" s="93" t="s">
        <v>233</v>
      </c>
      <c r="E149" s="94"/>
      <c r="F149" s="24">
        <v>422911</v>
      </c>
      <c r="G149" s="21">
        <f t="shared" si="6"/>
        <v>0</v>
      </c>
      <c r="H149" s="18"/>
      <c r="I149" s="23"/>
      <c r="J149" s="23"/>
      <c r="K149" s="18"/>
      <c r="L149" s="23"/>
    </row>
    <row r="150" spans="1:12" x14ac:dyDescent="0.3">
      <c r="A150" s="39">
        <v>3</v>
      </c>
      <c r="B150" s="96" t="s">
        <v>58</v>
      </c>
      <c r="C150" s="97"/>
      <c r="D150" s="97"/>
      <c r="E150" s="98"/>
      <c r="F150" s="24">
        <v>423000</v>
      </c>
      <c r="G150" s="17">
        <f>SUM(H150:L150)</f>
        <v>41271000</v>
      </c>
      <c r="H150" s="18">
        <f>SUM(H151+H153+H156+H159+H163+H166+H168+H170)</f>
        <v>0</v>
      </c>
      <c r="I150" s="18">
        <f>SUM(I151+I153+I156+I159+I163+I166+I168+I170)</f>
        <v>0</v>
      </c>
      <c r="J150" s="18">
        <f>SUM(J151+J153+J156+J159+J163+J166+J168+J170)</f>
        <v>29600000</v>
      </c>
      <c r="K150" s="18">
        <f>SUM(K151+K153+K156+K159+K163+K166+K168+K170)</f>
        <v>0</v>
      </c>
      <c r="L150" s="18">
        <f>SUM(L151+L153+L156+L159+L163+L166+L168+L170)</f>
        <v>11671000</v>
      </c>
    </row>
    <row r="151" spans="1:12" x14ac:dyDescent="0.3">
      <c r="A151" s="39"/>
      <c r="B151" s="67" t="s">
        <v>69</v>
      </c>
      <c r="C151" s="96" t="s">
        <v>244</v>
      </c>
      <c r="D151" s="97"/>
      <c r="E151" s="98"/>
      <c r="F151" s="24">
        <v>423100</v>
      </c>
      <c r="G151" s="17">
        <f>SUM(H151:L151)</f>
        <v>1000000</v>
      </c>
      <c r="H151" s="18">
        <f>SUM(H152)</f>
        <v>0</v>
      </c>
      <c r="I151" s="18">
        <f>SUM(I152)</f>
        <v>0</v>
      </c>
      <c r="J151" s="18">
        <f>SUM(J152)</f>
        <v>1000000</v>
      </c>
      <c r="K151" s="18">
        <f>SUM(K152)</f>
        <v>0</v>
      </c>
      <c r="L151" s="18">
        <f>SUM(L152)</f>
        <v>0</v>
      </c>
    </row>
    <row r="152" spans="1:12" x14ac:dyDescent="0.3">
      <c r="A152" s="39"/>
      <c r="B152" s="27"/>
      <c r="C152" s="68" t="s">
        <v>245</v>
      </c>
      <c r="D152" s="111" t="s">
        <v>74</v>
      </c>
      <c r="E152" s="113"/>
      <c r="F152" s="24">
        <v>423191</v>
      </c>
      <c r="G152" s="21">
        <f>SUM(H152:L152)</f>
        <v>1000000</v>
      </c>
      <c r="H152" s="23"/>
      <c r="I152" s="23"/>
      <c r="J152" s="23">
        <v>1000000</v>
      </c>
      <c r="K152" s="23"/>
      <c r="L152" s="23"/>
    </row>
    <row r="153" spans="1:12" x14ac:dyDescent="0.3">
      <c r="A153" s="39"/>
      <c r="B153" s="67" t="s">
        <v>70</v>
      </c>
      <c r="C153" s="95" t="s">
        <v>246</v>
      </c>
      <c r="D153" s="95"/>
      <c r="E153" s="95"/>
      <c r="F153" s="24">
        <v>423200</v>
      </c>
      <c r="G153" s="17">
        <f t="shared" ref="G153:G205" si="7">SUM(H153:L153)</f>
        <v>10161000</v>
      </c>
      <c r="H153" s="18">
        <f>SUM(H154:H155)</f>
        <v>0</v>
      </c>
      <c r="I153" s="18">
        <f>SUM(I154:I155)</f>
        <v>0</v>
      </c>
      <c r="J153" s="18">
        <f>SUM(J154:J155)</f>
        <v>9600000</v>
      </c>
      <c r="K153" s="18">
        <f>SUM(K154:K155)</f>
        <v>0</v>
      </c>
      <c r="L153" s="18">
        <f>SUM(L154:L155)</f>
        <v>561000</v>
      </c>
    </row>
    <row r="154" spans="1:12" x14ac:dyDescent="0.3">
      <c r="A154" s="39"/>
      <c r="B154" s="27"/>
      <c r="C154" s="40" t="s">
        <v>79</v>
      </c>
      <c r="D154" s="93" t="s">
        <v>247</v>
      </c>
      <c r="E154" s="94"/>
      <c r="F154" s="24">
        <v>423212</v>
      </c>
      <c r="G154" s="21">
        <f t="shared" si="7"/>
        <v>9921000</v>
      </c>
      <c r="H154" s="21"/>
      <c r="I154" s="23"/>
      <c r="J154" s="23">
        <v>9500000</v>
      </c>
      <c r="K154" s="23"/>
      <c r="L154" s="23">
        <f>117000+304000</f>
        <v>421000</v>
      </c>
    </row>
    <row r="155" spans="1:12" x14ac:dyDescent="0.3">
      <c r="A155" s="39"/>
      <c r="B155" s="27"/>
      <c r="C155" s="40" t="s">
        <v>80</v>
      </c>
      <c r="D155" s="93" t="s">
        <v>62</v>
      </c>
      <c r="E155" s="94"/>
      <c r="F155" s="24">
        <v>423221</v>
      </c>
      <c r="G155" s="21">
        <f t="shared" si="7"/>
        <v>240000</v>
      </c>
      <c r="H155" s="21"/>
      <c r="I155" s="23"/>
      <c r="J155" s="23">
        <v>100000</v>
      </c>
      <c r="K155" s="23"/>
      <c r="L155" s="23">
        <v>140000</v>
      </c>
    </row>
    <row r="156" spans="1:12" x14ac:dyDescent="0.3">
      <c r="A156" s="39"/>
      <c r="B156" s="67" t="s">
        <v>71</v>
      </c>
      <c r="C156" s="95" t="s">
        <v>33</v>
      </c>
      <c r="D156" s="95"/>
      <c r="E156" s="95"/>
      <c r="F156" s="24">
        <v>423300</v>
      </c>
      <c r="G156" s="17">
        <f t="shared" si="7"/>
        <v>19760000</v>
      </c>
      <c r="H156" s="18">
        <f>SUM(H157+H158)</f>
        <v>0</v>
      </c>
      <c r="I156" s="18">
        <f>SUM(I157+I158)</f>
        <v>0</v>
      </c>
      <c r="J156" s="18">
        <f>SUM(J157+J158)</f>
        <v>18500000</v>
      </c>
      <c r="K156" s="18">
        <f>SUM(K157+K158)</f>
        <v>0</v>
      </c>
      <c r="L156" s="18">
        <f>SUM(L157+L158)</f>
        <v>1260000</v>
      </c>
    </row>
    <row r="157" spans="1:12" x14ac:dyDescent="0.3">
      <c r="A157" s="39"/>
      <c r="B157" s="27"/>
      <c r="C157" s="40" t="s">
        <v>248</v>
      </c>
      <c r="D157" s="93" t="s">
        <v>33</v>
      </c>
      <c r="E157" s="94"/>
      <c r="F157" s="24">
        <v>423311</v>
      </c>
      <c r="G157" s="21">
        <f t="shared" si="7"/>
        <v>19360000</v>
      </c>
      <c r="H157" s="21"/>
      <c r="I157" s="23"/>
      <c r="J157" s="23">
        <v>18500000</v>
      </c>
      <c r="K157" s="23"/>
      <c r="L157" s="23">
        <f>500000+360000</f>
        <v>860000</v>
      </c>
    </row>
    <row r="158" spans="1:12" x14ac:dyDescent="0.3">
      <c r="A158" s="39"/>
      <c r="B158" s="27"/>
      <c r="C158" s="40" t="s">
        <v>330</v>
      </c>
      <c r="D158" s="93" t="s">
        <v>331</v>
      </c>
      <c r="E158" s="94"/>
      <c r="F158" s="24">
        <v>423321</v>
      </c>
      <c r="G158" s="21">
        <f t="shared" si="7"/>
        <v>400000</v>
      </c>
      <c r="H158" s="21"/>
      <c r="I158" s="23"/>
      <c r="J158" s="23"/>
      <c r="K158" s="23"/>
      <c r="L158" s="23">
        <v>400000</v>
      </c>
    </row>
    <row r="159" spans="1:12" x14ac:dyDescent="0.3">
      <c r="A159" s="39"/>
      <c r="B159" s="67" t="s">
        <v>72</v>
      </c>
      <c r="C159" s="99" t="s">
        <v>34</v>
      </c>
      <c r="D159" s="100"/>
      <c r="E159" s="101"/>
      <c r="F159" s="24">
        <v>423400</v>
      </c>
      <c r="G159" s="17">
        <f t="shared" si="7"/>
        <v>550000</v>
      </c>
      <c r="H159" s="18">
        <f>SUM(H160:H162)</f>
        <v>0</v>
      </c>
      <c r="I159" s="18">
        <f>SUM(I160:I162)</f>
        <v>0</v>
      </c>
      <c r="J159" s="18">
        <f>SUM(J160:J162)</f>
        <v>500000</v>
      </c>
      <c r="K159" s="18">
        <f>SUM(K160:K162)</f>
        <v>0</v>
      </c>
      <c r="L159" s="18">
        <f>SUM(L160:L162)</f>
        <v>50000</v>
      </c>
    </row>
    <row r="160" spans="1:12" ht="12" customHeight="1" x14ac:dyDescent="0.3">
      <c r="A160" s="39"/>
      <c r="B160" s="27"/>
      <c r="C160" s="40" t="s">
        <v>251</v>
      </c>
      <c r="D160" s="93" t="s">
        <v>252</v>
      </c>
      <c r="E160" s="94"/>
      <c r="F160" s="24">
        <v>423431</v>
      </c>
      <c r="G160" s="21">
        <f t="shared" si="7"/>
        <v>50000</v>
      </c>
      <c r="H160" s="21"/>
      <c r="I160" s="23"/>
      <c r="J160" s="23"/>
      <c r="K160" s="23"/>
      <c r="L160" s="23">
        <v>50000</v>
      </c>
    </row>
    <row r="161" spans="1:12" x14ac:dyDescent="0.3">
      <c r="A161" s="39"/>
      <c r="B161" s="27"/>
      <c r="C161" s="40" t="s">
        <v>253</v>
      </c>
      <c r="D161" s="93" t="s">
        <v>254</v>
      </c>
      <c r="E161" s="94"/>
      <c r="F161" s="24">
        <v>423432</v>
      </c>
      <c r="G161" s="21">
        <f t="shared" si="7"/>
        <v>500000</v>
      </c>
      <c r="H161" s="21"/>
      <c r="I161" s="23"/>
      <c r="J161" s="23">
        <v>500000</v>
      </c>
      <c r="K161" s="23"/>
      <c r="L161" s="23"/>
    </row>
    <row r="162" spans="1:12" x14ac:dyDescent="0.3">
      <c r="A162" s="39"/>
      <c r="B162" s="27"/>
      <c r="C162" s="40" t="s">
        <v>255</v>
      </c>
      <c r="D162" s="93" t="s">
        <v>256</v>
      </c>
      <c r="E162" s="94"/>
      <c r="F162" s="24">
        <v>423441</v>
      </c>
      <c r="G162" s="21">
        <f t="shared" si="7"/>
        <v>0</v>
      </c>
      <c r="H162" s="21"/>
      <c r="I162" s="23"/>
      <c r="J162" s="23"/>
      <c r="K162" s="23"/>
      <c r="L162" s="23"/>
    </row>
    <row r="163" spans="1:12" x14ac:dyDescent="0.3">
      <c r="A163" s="39"/>
      <c r="B163" s="67" t="s">
        <v>73</v>
      </c>
      <c r="C163" s="99" t="s">
        <v>35</v>
      </c>
      <c r="D163" s="100"/>
      <c r="E163" s="101"/>
      <c r="F163" s="24">
        <v>423500</v>
      </c>
      <c r="G163" s="17">
        <f t="shared" si="7"/>
        <v>9050000</v>
      </c>
      <c r="H163" s="18">
        <f>SUM(H164:H165)</f>
        <v>0</v>
      </c>
      <c r="I163" s="18">
        <f>SUM(I164:I165)</f>
        <v>0</v>
      </c>
      <c r="J163" s="18">
        <f>SUM(J164:J165)</f>
        <v>0</v>
      </c>
      <c r="K163" s="18">
        <f>SUM(K164:K165)</f>
        <v>0</v>
      </c>
      <c r="L163" s="18">
        <f>SUM(L164:L165)</f>
        <v>9050000</v>
      </c>
    </row>
    <row r="164" spans="1:12" x14ac:dyDescent="0.3">
      <c r="A164" s="39"/>
      <c r="B164" s="27"/>
      <c r="C164" s="40" t="s">
        <v>249</v>
      </c>
      <c r="D164" s="93" t="s">
        <v>420</v>
      </c>
      <c r="E164" s="94"/>
      <c r="F164" s="24">
        <v>423591</v>
      </c>
      <c r="G164" s="21">
        <f t="shared" si="7"/>
        <v>2000000</v>
      </c>
      <c r="H164" s="21"/>
      <c r="I164" s="23"/>
      <c r="J164" s="23"/>
      <c r="K164" s="23"/>
      <c r="L164" s="23">
        <v>2000000</v>
      </c>
    </row>
    <row r="165" spans="1:12" x14ac:dyDescent="0.3">
      <c r="A165" s="39"/>
      <c r="B165" s="27"/>
      <c r="C165" s="40" t="s">
        <v>250</v>
      </c>
      <c r="D165" s="93" t="s">
        <v>243</v>
      </c>
      <c r="E165" s="94"/>
      <c r="F165" s="24">
        <v>423599</v>
      </c>
      <c r="G165" s="21">
        <f t="shared" si="7"/>
        <v>7050000</v>
      </c>
      <c r="H165" s="21"/>
      <c r="I165" s="23"/>
      <c r="J165" s="23"/>
      <c r="K165" s="23"/>
      <c r="L165" s="23">
        <f>7000000+50000</f>
        <v>7050000</v>
      </c>
    </row>
    <row r="166" spans="1:12" x14ac:dyDescent="0.3">
      <c r="A166" s="39"/>
      <c r="B166" s="67" t="s">
        <v>60</v>
      </c>
      <c r="C166" s="99" t="s">
        <v>36</v>
      </c>
      <c r="D166" s="100"/>
      <c r="E166" s="101"/>
      <c r="F166" s="24">
        <v>423600</v>
      </c>
      <c r="G166" s="17">
        <f t="shared" si="7"/>
        <v>0</v>
      </c>
      <c r="H166" s="18">
        <f>SUM(H167:H167)</f>
        <v>0</v>
      </c>
      <c r="I166" s="18"/>
      <c r="J166" s="18">
        <f>SUM(J167:J167)</f>
        <v>0</v>
      </c>
      <c r="K166" s="18">
        <f>SUM(K167:K167)</f>
        <v>0</v>
      </c>
      <c r="L166" s="18">
        <f>SUM(L167:L167)</f>
        <v>0</v>
      </c>
    </row>
    <row r="167" spans="1:12" x14ac:dyDescent="0.3">
      <c r="A167" s="39"/>
      <c r="B167" s="27"/>
      <c r="C167" s="40" t="s">
        <v>242</v>
      </c>
      <c r="D167" s="93" t="s">
        <v>37</v>
      </c>
      <c r="E167" s="94"/>
      <c r="F167" s="24">
        <v>423611</v>
      </c>
      <c r="G167" s="21">
        <f t="shared" si="7"/>
        <v>0</v>
      </c>
      <c r="H167" s="21"/>
      <c r="I167" s="23"/>
      <c r="J167" s="23"/>
      <c r="K167" s="23"/>
      <c r="L167" s="23"/>
    </row>
    <row r="168" spans="1:12" x14ac:dyDescent="0.3">
      <c r="A168" s="39"/>
      <c r="B168" s="67" t="s">
        <v>61</v>
      </c>
      <c r="C168" s="99" t="s">
        <v>257</v>
      </c>
      <c r="D168" s="100"/>
      <c r="E168" s="101"/>
      <c r="F168" s="24">
        <v>423700</v>
      </c>
      <c r="G168" s="17">
        <f t="shared" si="7"/>
        <v>700000</v>
      </c>
      <c r="H168" s="17">
        <f>SUM(H169)</f>
        <v>0</v>
      </c>
      <c r="I168" s="17">
        <f>SUM(I169)</f>
        <v>0</v>
      </c>
      <c r="J168" s="17">
        <f>SUM(J169)</f>
        <v>0</v>
      </c>
      <c r="K168" s="17">
        <f>SUM(K169)</f>
        <v>0</v>
      </c>
      <c r="L168" s="17">
        <f>SUM(L169)</f>
        <v>700000</v>
      </c>
    </row>
    <row r="169" spans="1:12" x14ac:dyDescent="0.3">
      <c r="A169" s="39"/>
      <c r="B169" s="27"/>
      <c r="C169" s="68" t="s">
        <v>96</v>
      </c>
      <c r="D169" s="122" t="s">
        <v>257</v>
      </c>
      <c r="E169" s="123"/>
      <c r="F169" s="24">
        <v>423711</v>
      </c>
      <c r="G169" s="21">
        <f t="shared" si="7"/>
        <v>700000</v>
      </c>
      <c r="H169" s="21"/>
      <c r="I169" s="23"/>
      <c r="J169" s="23"/>
      <c r="K169" s="23"/>
      <c r="L169" s="23">
        <v>700000</v>
      </c>
    </row>
    <row r="170" spans="1:12" x14ac:dyDescent="0.3">
      <c r="A170" s="39"/>
      <c r="B170" s="67" t="s">
        <v>78</v>
      </c>
      <c r="C170" s="119" t="s">
        <v>86</v>
      </c>
      <c r="D170" s="120"/>
      <c r="E170" s="121"/>
      <c r="F170" s="24">
        <v>423900</v>
      </c>
      <c r="G170" s="47">
        <f t="shared" si="7"/>
        <v>50000</v>
      </c>
      <c r="H170" s="18">
        <f>SUM(H171)</f>
        <v>0</v>
      </c>
      <c r="I170" s="18">
        <f>SUM(I171)</f>
        <v>0</v>
      </c>
      <c r="J170" s="18">
        <f>SUM(J171)</f>
        <v>0</v>
      </c>
      <c r="K170" s="18">
        <f>SUM(K171)</f>
        <v>0</v>
      </c>
      <c r="L170" s="18">
        <f>SUM(L171)</f>
        <v>50000</v>
      </c>
    </row>
    <row r="171" spans="1:12" x14ac:dyDescent="0.3">
      <c r="A171" s="39"/>
      <c r="B171" s="27"/>
      <c r="C171" s="68" t="s">
        <v>92</v>
      </c>
      <c r="D171" s="92" t="s">
        <v>86</v>
      </c>
      <c r="E171" s="92"/>
      <c r="F171" s="24">
        <v>423911</v>
      </c>
      <c r="G171" s="21">
        <f t="shared" si="7"/>
        <v>50000</v>
      </c>
      <c r="H171" s="21"/>
      <c r="I171" s="23"/>
      <c r="J171" s="23" t="s">
        <v>372</v>
      </c>
      <c r="K171" s="23"/>
      <c r="L171" s="23">
        <v>50000</v>
      </c>
    </row>
    <row r="172" spans="1:12" x14ac:dyDescent="0.3">
      <c r="A172" s="25">
        <v>4</v>
      </c>
      <c r="B172" s="99" t="s">
        <v>38</v>
      </c>
      <c r="C172" s="100"/>
      <c r="D172" s="100"/>
      <c r="E172" s="101"/>
      <c r="F172" s="24">
        <v>424000</v>
      </c>
      <c r="G172" s="21">
        <f t="shared" si="7"/>
        <v>4462000</v>
      </c>
      <c r="H172" s="18">
        <f>SUM(H173+H177+H179)</f>
        <v>0</v>
      </c>
      <c r="I172" s="18">
        <f>SUM(I173+I177+I179)</f>
        <v>0</v>
      </c>
      <c r="J172" s="18">
        <f>SUM(J173+J177+J179)</f>
        <v>3012000</v>
      </c>
      <c r="K172" s="18">
        <f>SUM(K173+K177+K179)</f>
        <v>0</v>
      </c>
      <c r="L172" s="18">
        <f>SUM(L173+L177+L179)</f>
        <v>1450000</v>
      </c>
    </row>
    <row r="173" spans="1:12" x14ac:dyDescent="0.3">
      <c r="A173" s="25"/>
      <c r="B173" s="39" t="s">
        <v>12</v>
      </c>
      <c r="C173" s="99" t="s">
        <v>258</v>
      </c>
      <c r="D173" s="100"/>
      <c r="E173" s="101"/>
      <c r="F173" s="24">
        <v>424300</v>
      </c>
      <c r="G173" s="17">
        <f t="shared" si="7"/>
        <v>4262000</v>
      </c>
      <c r="H173" s="18">
        <f>SUM(H175:H176)</f>
        <v>0</v>
      </c>
      <c r="I173" s="18">
        <f>SUM(I175:I176)</f>
        <v>0</v>
      </c>
      <c r="J173" s="18">
        <f>SUM(J174:J176)</f>
        <v>3012000</v>
      </c>
      <c r="K173" s="18">
        <f>SUM(K175:K176)</f>
        <v>0</v>
      </c>
      <c r="L173" s="18">
        <f>SUM(L174:L176)</f>
        <v>1250000</v>
      </c>
    </row>
    <row r="174" spans="1:12" x14ac:dyDescent="0.3">
      <c r="A174" s="25"/>
      <c r="B174" s="39"/>
      <c r="C174" s="40" t="s">
        <v>444</v>
      </c>
      <c r="D174" s="69" t="s">
        <v>445</v>
      </c>
      <c r="E174" s="70"/>
      <c r="F174" s="24">
        <v>424311</v>
      </c>
      <c r="G174" s="31">
        <f t="shared" si="7"/>
        <v>50000</v>
      </c>
      <c r="H174" s="18"/>
      <c r="I174" s="18"/>
      <c r="J174" s="18"/>
      <c r="K174" s="18"/>
      <c r="L174" s="23">
        <v>50000</v>
      </c>
    </row>
    <row r="175" spans="1:12" x14ac:dyDescent="0.3">
      <c r="A175" s="25"/>
      <c r="B175" s="26"/>
      <c r="C175" s="40" t="s">
        <v>259</v>
      </c>
      <c r="D175" s="93" t="s">
        <v>285</v>
      </c>
      <c r="E175" s="94"/>
      <c r="F175" s="24">
        <v>424331</v>
      </c>
      <c r="G175" s="21">
        <f t="shared" si="7"/>
        <v>1500000</v>
      </c>
      <c r="H175" s="21"/>
      <c r="I175" s="23"/>
      <c r="J175" s="23">
        <v>1000000</v>
      </c>
      <c r="K175" s="23"/>
      <c r="L175" s="23">
        <v>500000</v>
      </c>
    </row>
    <row r="176" spans="1:12" x14ac:dyDescent="0.3">
      <c r="A176" s="25"/>
      <c r="B176" s="26"/>
      <c r="C176" s="40" t="s">
        <v>260</v>
      </c>
      <c r="D176" s="93" t="s">
        <v>261</v>
      </c>
      <c r="E176" s="94"/>
      <c r="F176" s="24">
        <v>424351</v>
      </c>
      <c r="G176" s="21">
        <f t="shared" si="7"/>
        <v>2712000</v>
      </c>
      <c r="H176" s="21"/>
      <c r="I176" s="23"/>
      <c r="J176" s="23">
        <v>2012000</v>
      </c>
      <c r="K176" s="23"/>
      <c r="L176" s="23">
        <v>700000</v>
      </c>
    </row>
    <row r="177" spans="1:12" x14ac:dyDescent="0.3">
      <c r="A177" s="58"/>
      <c r="B177" s="39" t="s">
        <v>13</v>
      </c>
      <c r="C177" s="99" t="s">
        <v>421</v>
      </c>
      <c r="D177" s="100"/>
      <c r="E177" s="101"/>
      <c r="F177" s="24">
        <v>424600</v>
      </c>
      <c r="G177" s="17">
        <f t="shared" si="7"/>
        <v>0</v>
      </c>
      <c r="H177" s="18">
        <f>SUM(H178)</f>
        <v>0</v>
      </c>
      <c r="I177" s="18">
        <f>SUM(I178)</f>
        <v>0</v>
      </c>
      <c r="J177" s="18">
        <f>SUM(J178)</f>
        <v>0</v>
      </c>
      <c r="K177" s="18">
        <f>SUM(K178)</f>
        <v>0</v>
      </c>
      <c r="L177" s="18">
        <f>SUM(L178)</f>
        <v>0</v>
      </c>
    </row>
    <row r="178" spans="1:12" x14ac:dyDescent="0.3">
      <c r="A178" s="25"/>
      <c r="B178" s="26"/>
      <c r="C178" s="71" t="s">
        <v>262</v>
      </c>
      <c r="D178" s="122" t="s">
        <v>263</v>
      </c>
      <c r="E178" s="123"/>
      <c r="F178" s="24">
        <v>424631</v>
      </c>
      <c r="G178" s="21">
        <f t="shared" si="7"/>
        <v>0</v>
      </c>
      <c r="H178" s="21"/>
      <c r="I178" s="23"/>
      <c r="J178" s="23"/>
      <c r="K178" s="23"/>
      <c r="L178" s="23"/>
    </row>
    <row r="179" spans="1:12" x14ac:dyDescent="0.3">
      <c r="A179" s="25"/>
      <c r="B179" s="52" t="s">
        <v>308</v>
      </c>
      <c r="C179" s="99" t="s">
        <v>310</v>
      </c>
      <c r="D179" s="100"/>
      <c r="E179" s="101"/>
      <c r="F179" s="60">
        <v>424900</v>
      </c>
      <c r="G179" s="17">
        <f t="shared" si="7"/>
        <v>200000</v>
      </c>
      <c r="H179" s="47">
        <f>SUM(H180)</f>
        <v>0</v>
      </c>
      <c r="I179" s="21">
        <f>SUM(I180)</f>
        <v>0</v>
      </c>
      <c r="J179" s="21">
        <f>SUM(J180)</f>
        <v>0</v>
      </c>
      <c r="K179" s="21">
        <f>SUM(K180)</f>
        <v>0</v>
      </c>
      <c r="L179" s="17">
        <f>SUM(L180)</f>
        <v>200000</v>
      </c>
    </row>
    <row r="180" spans="1:12" x14ac:dyDescent="0.3">
      <c r="A180" s="25"/>
      <c r="B180" s="26"/>
      <c r="C180" s="72" t="s">
        <v>309</v>
      </c>
      <c r="D180" s="93" t="s">
        <v>310</v>
      </c>
      <c r="E180" s="94"/>
      <c r="F180" s="24">
        <v>424911</v>
      </c>
      <c r="G180" s="21">
        <f t="shared" si="7"/>
        <v>200000</v>
      </c>
      <c r="H180" s="21"/>
      <c r="I180" s="23"/>
      <c r="J180" s="23"/>
      <c r="K180" s="23"/>
      <c r="L180" s="23">
        <v>200000</v>
      </c>
    </row>
    <row r="181" spans="1:12" x14ac:dyDescent="0.3">
      <c r="A181" s="25">
        <v>5</v>
      </c>
      <c r="B181" s="99" t="s">
        <v>39</v>
      </c>
      <c r="C181" s="100"/>
      <c r="D181" s="100"/>
      <c r="E181" s="101"/>
      <c r="F181" s="24">
        <v>425000</v>
      </c>
      <c r="G181" s="17">
        <f t="shared" si="7"/>
        <v>25981504</v>
      </c>
      <c r="H181" s="18">
        <f>SUM(H182+H192)</f>
        <v>0</v>
      </c>
      <c r="I181" s="18">
        <f>SUM(I182+I192)</f>
        <v>0</v>
      </c>
      <c r="J181" s="18">
        <f>SUM(J182+J192)</f>
        <v>25601504</v>
      </c>
      <c r="K181" s="18">
        <f>SUM(K182+K192)</f>
        <v>0</v>
      </c>
      <c r="L181" s="18">
        <f>SUM(L182+L192)</f>
        <v>380000</v>
      </c>
    </row>
    <row r="182" spans="1:12" x14ac:dyDescent="0.3">
      <c r="A182" s="25"/>
      <c r="B182" s="39" t="s">
        <v>40</v>
      </c>
      <c r="C182" s="99" t="s">
        <v>167</v>
      </c>
      <c r="D182" s="100"/>
      <c r="E182" s="101"/>
      <c r="F182" s="24">
        <v>425100</v>
      </c>
      <c r="G182" s="17">
        <f t="shared" si="7"/>
        <v>3520000</v>
      </c>
      <c r="H182" s="17">
        <f>SUM(H183:H191)</f>
        <v>0</v>
      </c>
      <c r="I182" s="17">
        <f>SUM(I183:I191)</f>
        <v>0</v>
      </c>
      <c r="J182" s="17">
        <f>SUM(J183:J191)</f>
        <v>3240000</v>
      </c>
      <c r="K182" s="17">
        <f>SUM(K183:K191)</f>
        <v>0</v>
      </c>
      <c r="L182" s="17">
        <f>SUM(L183:L191)</f>
        <v>280000</v>
      </c>
    </row>
    <row r="183" spans="1:12" x14ac:dyDescent="0.3">
      <c r="A183" s="25"/>
      <c r="B183" s="26"/>
      <c r="C183" s="68" t="s">
        <v>99</v>
      </c>
      <c r="D183" s="93" t="s">
        <v>100</v>
      </c>
      <c r="E183" s="94"/>
      <c r="F183" s="24">
        <v>425111</v>
      </c>
      <c r="G183" s="21">
        <f t="shared" si="7"/>
        <v>50000</v>
      </c>
      <c r="H183" s="21"/>
      <c r="I183" s="21"/>
      <c r="J183" s="21">
        <v>50000</v>
      </c>
      <c r="K183" s="23"/>
      <c r="L183" s="23"/>
    </row>
    <row r="184" spans="1:12" x14ac:dyDescent="0.3">
      <c r="A184" s="25"/>
      <c r="B184" s="26"/>
      <c r="C184" s="68" t="s">
        <v>326</v>
      </c>
      <c r="D184" s="93" t="s">
        <v>113</v>
      </c>
      <c r="E184" s="94"/>
      <c r="F184" s="24">
        <v>425112</v>
      </c>
      <c r="G184" s="21">
        <f t="shared" si="7"/>
        <v>350000</v>
      </c>
      <c r="H184" s="21"/>
      <c r="I184" s="21"/>
      <c r="J184" s="21">
        <v>200000</v>
      </c>
      <c r="K184" s="23"/>
      <c r="L184" s="23">
        <v>150000</v>
      </c>
    </row>
    <row r="185" spans="1:12" ht="13.5" customHeight="1" x14ac:dyDescent="0.3">
      <c r="A185" s="25"/>
      <c r="B185" s="26"/>
      <c r="C185" s="68" t="s">
        <v>122</v>
      </c>
      <c r="D185" s="93" t="s">
        <v>101</v>
      </c>
      <c r="E185" s="94"/>
      <c r="F185" s="24">
        <v>425113</v>
      </c>
      <c r="G185" s="21">
        <f t="shared" si="7"/>
        <v>250000</v>
      </c>
      <c r="H185" s="21"/>
      <c r="I185" s="21"/>
      <c r="J185" s="21">
        <v>200000</v>
      </c>
      <c r="K185" s="23"/>
      <c r="L185" s="23">
        <v>50000</v>
      </c>
    </row>
    <row r="186" spans="1:12" x14ac:dyDescent="0.3">
      <c r="A186" s="25"/>
      <c r="B186" s="26"/>
      <c r="C186" s="68" t="s">
        <v>114</v>
      </c>
      <c r="D186" s="93" t="s">
        <v>422</v>
      </c>
      <c r="E186" s="94"/>
      <c r="F186" s="24">
        <v>425115</v>
      </c>
      <c r="G186" s="21">
        <f t="shared" si="7"/>
        <v>420000</v>
      </c>
      <c r="H186" s="21"/>
      <c r="I186" s="21"/>
      <c r="J186" s="21">
        <v>350000</v>
      </c>
      <c r="K186" s="23"/>
      <c r="L186" s="23">
        <v>70000</v>
      </c>
    </row>
    <row r="187" spans="1:12" x14ac:dyDescent="0.3">
      <c r="A187" s="25"/>
      <c r="B187" s="26"/>
      <c r="C187" s="68" t="s">
        <v>115</v>
      </c>
      <c r="D187" s="93" t="s">
        <v>168</v>
      </c>
      <c r="E187" s="94"/>
      <c r="F187" s="24">
        <v>425116</v>
      </c>
      <c r="G187" s="21">
        <f t="shared" si="7"/>
        <v>300000</v>
      </c>
      <c r="H187" s="21"/>
      <c r="I187" s="21"/>
      <c r="J187" s="21">
        <v>300000</v>
      </c>
      <c r="K187" s="23"/>
      <c r="L187" s="23"/>
    </row>
    <row r="188" spans="1:12" x14ac:dyDescent="0.3">
      <c r="A188" s="58"/>
      <c r="B188" s="26"/>
      <c r="C188" s="68" t="s">
        <v>116</v>
      </c>
      <c r="D188" s="93" t="s">
        <v>102</v>
      </c>
      <c r="E188" s="94"/>
      <c r="F188" s="24">
        <v>425117</v>
      </c>
      <c r="G188" s="21">
        <f t="shared" si="7"/>
        <v>2000000</v>
      </c>
      <c r="H188" s="21"/>
      <c r="I188" s="21"/>
      <c r="J188" s="21">
        <v>2000000</v>
      </c>
      <c r="K188" s="23"/>
      <c r="L188" s="23"/>
    </row>
    <row r="189" spans="1:12" x14ac:dyDescent="0.3">
      <c r="A189" s="58"/>
      <c r="B189" s="26"/>
      <c r="C189" s="68" t="s">
        <v>340</v>
      </c>
      <c r="D189" s="93" t="s">
        <v>389</v>
      </c>
      <c r="E189" s="94"/>
      <c r="F189" s="24">
        <v>425118</v>
      </c>
      <c r="G189" s="21">
        <f t="shared" si="7"/>
        <v>50000</v>
      </c>
      <c r="H189" s="21"/>
      <c r="I189" s="21"/>
      <c r="J189" s="21">
        <v>50000</v>
      </c>
      <c r="K189" s="23"/>
      <c r="L189" s="23"/>
    </row>
    <row r="190" spans="1:12" x14ac:dyDescent="0.3">
      <c r="A190" s="58"/>
      <c r="B190" s="26"/>
      <c r="C190" s="68" t="s">
        <v>379</v>
      </c>
      <c r="D190" s="93" t="s">
        <v>423</v>
      </c>
      <c r="E190" s="94"/>
      <c r="F190" s="24">
        <v>425119</v>
      </c>
      <c r="G190" s="21">
        <f t="shared" si="7"/>
        <v>0</v>
      </c>
      <c r="H190" s="21"/>
      <c r="I190" s="21"/>
      <c r="J190" s="21"/>
      <c r="K190" s="23"/>
      <c r="L190" s="23"/>
    </row>
    <row r="191" spans="1:12" x14ac:dyDescent="0.3">
      <c r="A191" s="58"/>
      <c r="B191" s="26"/>
      <c r="C191" s="68" t="s">
        <v>388</v>
      </c>
      <c r="D191" s="93" t="s">
        <v>117</v>
      </c>
      <c r="E191" s="94"/>
      <c r="F191" s="24">
        <v>425191</v>
      </c>
      <c r="G191" s="21">
        <f t="shared" si="7"/>
        <v>100000</v>
      </c>
      <c r="H191" s="21"/>
      <c r="I191" s="21"/>
      <c r="J191" s="21">
        <v>90000</v>
      </c>
      <c r="K191" s="23"/>
      <c r="L191" s="23">
        <v>10000</v>
      </c>
    </row>
    <row r="192" spans="1:12" x14ac:dyDescent="0.3">
      <c r="A192" s="25"/>
      <c r="B192" s="39" t="s">
        <v>41</v>
      </c>
      <c r="C192" s="99" t="s">
        <v>169</v>
      </c>
      <c r="D192" s="100"/>
      <c r="E192" s="101"/>
      <c r="F192" s="24">
        <v>425200</v>
      </c>
      <c r="G192" s="17">
        <f t="shared" si="7"/>
        <v>22461504</v>
      </c>
      <c r="H192" s="17">
        <f>SUM(H193:H203)</f>
        <v>0</v>
      </c>
      <c r="I192" s="17">
        <f>SUM(I193:I203)</f>
        <v>0</v>
      </c>
      <c r="J192" s="17">
        <f>SUM(J193:J203)</f>
        <v>22361504</v>
      </c>
      <c r="K192" s="17">
        <f>SUM(K193:K203)</f>
        <v>0</v>
      </c>
      <c r="L192" s="17">
        <f>SUM(L193:L203)</f>
        <v>100000</v>
      </c>
    </row>
    <row r="193" spans="1:12" x14ac:dyDescent="0.3">
      <c r="A193" s="25"/>
      <c r="B193" s="26"/>
      <c r="C193" s="68" t="s">
        <v>103</v>
      </c>
      <c r="D193" s="93" t="s">
        <v>375</v>
      </c>
      <c r="E193" s="94"/>
      <c r="F193" s="24">
        <v>425211</v>
      </c>
      <c r="G193" s="21">
        <f t="shared" si="7"/>
        <v>2000000</v>
      </c>
      <c r="H193" s="21"/>
      <c r="I193" s="21"/>
      <c r="J193" s="23">
        <v>2000000</v>
      </c>
      <c r="K193" s="23"/>
      <c r="L193" s="23"/>
    </row>
    <row r="194" spans="1:12" x14ac:dyDescent="0.3">
      <c r="A194" s="25"/>
      <c r="B194" s="26"/>
      <c r="C194" s="68" t="s">
        <v>105</v>
      </c>
      <c r="D194" s="93" t="s">
        <v>106</v>
      </c>
      <c r="E194" s="94"/>
      <c r="F194" s="24">
        <v>425212</v>
      </c>
      <c r="G194" s="21">
        <f t="shared" si="7"/>
        <v>1400000</v>
      </c>
      <c r="H194" s="21"/>
      <c r="I194" s="21"/>
      <c r="J194" s="23">
        <v>1400000</v>
      </c>
      <c r="K194" s="23" t="s">
        <v>337</v>
      </c>
      <c r="L194" s="23"/>
    </row>
    <row r="195" spans="1:12" x14ac:dyDescent="0.3">
      <c r="A195" s="25"/>
      <c r="B195" s="26"/>
      <c r="C195" s="68" t="s">
        <v>107</v>
      </c>
      <c r="D195" s="93" t="s">
        <v>424</v>
      </c>
      <c r="E195" s="94"/>
      <c r="F195" s="24">
        <v>425219</v>
      </c>
      <c r="G195" s="21">
        <f t="shared" si="7"/>
        <v>70000</v>
      </c>
      <c r="H195" s="21"/>
      <c r="I195" s="21"/>
      <c r="J195" s="23"/>
      <c r="K195" s="23"/>
      <c r="L195" s="23">
        <v>70000</v>
      </c>
    </row>
    <row r="196" spans="1:12" x14ac:dyDescent="0.3">
      <c r="A196" s="25"/>
      <c r="B196" s="26"/>
      <c r="C196" s="68" t="s">
        <v>109</v>
      </c>
      <c r="D196" s="93" t="s">
        <v>108</v>
      </c>
      <c r="E196" s="94"/>
      <c r="F196" s="24">
        <v>425221</v>
      </c>
      <c r="G196" s="21">
        <f t="shared" si="7"/>
        <v>50000</v>
      </c>
      <c r="H196" s="21"/>
      <c r="I196" s="21"/>
      <c r="J196" s="23">
        <v>20000</v>
      </c>
      <c r="K196" s="23"/>
      <c r="L196" s="23">
        <v>30000</v>
      </c>
    </row>
    <row r="197" spans="1:12" x14ac:dyDescent="0.3">
      <c r="A197" s="25"/>
      <c r="B197" s="26"/>
      <c r="C197" s="68" t="s">
        <v>325</v>
      </c>
      <c r="D197" s="93" t="s">
        <v>118</v>
      </c>
      <c r="E197" s="94"/>
      <c r="F197" s="24">
        <v>425222</v>
      </c>
      <c r="G197" s="21">
        <f t="shared" si="7"/>
        <v>500000</v>
      </c>
      <c r="H197" s="21"/>
      <c r="I197" s="21"/>
      <c r="J197" s="23">
        <v>500000</v>
      </c>
      <c r="K197" s="23"/>
      <c r="L197" s="23"/>
    </row>
    <row r="198" spans="1:12" x14ac:dyDescent="0.3">
      <c r="A198" s="25"/>
      <c r="B198" s="26"/>
      <c r="C198" s="68" t="s">
        <v>112</v>
      </c>
      <c r="D198" s="93" t="s">
        <v>120</v>
      </c>
      <c r="E198" s="94"/>
      <c r="F198" s="24">
        <v>425223</v>
      </c>
      <c r="G198" s="21">
        <f t="shared" si="7"/>
        <v>50000</v>
      </c>
      <c r="H198" s="21"/>
      <c r="I198" s="21"/>
      <c r="J198" s="23">
        <v>50000</v>
      </c>
      <c r="K198" s="23"/>
      <c r="L198" s="23"/>
    </row>
    <row r="199" spans="1:12" x14ac:dyDescent="0.3">
      <c r="A199" s="25"/>
      <c r="B199" s="26"/>
      <c r="C199" s="68" t="s">
        <v>123</v>
      </c>
      <c r="D199" s="93" t="s">
        <v>119</v>
      </c>
      <c r="E199" s="94"/>
      <c r="F199" s="24">
        <v>425224</v>
      </c>
      <c r="G199" s="21">
        <f t="shared" si="7"/>
        <v>500000</v>
      </c>
      <c r="H199" s="21"/>
      <c r="I199" s="21"/>
      <c r="J199" s="23">
        <v>500000</v>
      </c>
      <c r="K199" s="23"/>
      <c r="L199" s="23"/>
    </row>
    <row r="200" spans="1:12" x14ac:dyDescent="0.3">
      <c r="A200" s="25"/>
      <c r="B200" s="26"/>
      <c r="C200" s="68" t="s">
        <v>121</v>
      </c>
      <c r="D200" s="93" t="s">
        <v>110</v>
      </c>
      <c r="E200" s="94"/>
      <c r="F200" s="24">
        <v>425225</v>
      </c>
      <c r="G200" s="21">
        <f t="shared" si="7"/>
        <v>3100000</v>
      </c>
      <c r="H200" s="21"/>
      <c r="I200" s="21"/>
      <c r="J200" s="23">
        <v>3100000</v>
      </c>
      <c r="K200" s="23"/>
      <c r="L200" s="23"/>
    </row>
    <row r="201" spans="1:12" x14ac:dyDescent="0.3">
      <c r="A201" s="25"/>
      <c r="B201" s="26"/>
      <c r="C201" s="68" t="s">
        <v>124</v>
      </c>
      <c r="D201" s="93" t="s">
        <v>111</v>
      </c>
      <c r="E201" s="94"/>
      <c r="F201" s="24">
        <v>425251</v>
      </c>
      <c r="G201" s="21">
        <f t="shared" si="7"/>
        <v>14791504</v>
      </c>
      <c r="H201" s="21"/>
      <c r="I201" s="21"/>
      <c r="J201" s="23">
        <v>14791504</v>
      </c>
      <c r="K201" s="23"/>
      <c r="L201" s="23"/>
    </row>
    <row r="202" spans="1:12" x14ac:dyDescent="0.3">
      <c r="A202" s="25"/>
      <c r="B202" s="26"/>
      <c r="C202" s="68" t="s">
        <v>125</v>
      </c>
      <c r="D202" s="93" t="s">
        <v>425</v>
      </c>
      <c r="E202" s="94"/>
      <c r="F202" s="24">
        <v>425252</v>
      </c>
      <c r="G202" s="21">
        <f t="shared" si="7"/>
        <v>0</v>
      </c>
      <c r="H202" s="21"/>
      <c r="I202" s="21"/>
      <c r="J202" s="23"/>
      <c r="K202" s="23"/>
      <c r="L202" s="23"/>
    </row>
    <row r="203" spans="1:12" ht="27.75" customHeight="1" x14ac:dyDescent="0.3">
      <c r="A203" s="25"/>
      <c r="B203" s="26"/>
      <c r="C203" s="68" t="s">
        <v>380</v>
      </c>
      <c r="D203" s="155" t="s">
        <v>378</v>
      </c>
      <c r="E203" s="156"/>
      <c r="F203" s="24">
        <v>425291</v>
      </c>
      <c r="G203" s="21">
        <f t="shared" si="7"/>
        <v>0</v>
      </c>
      <c r="H203" s="21"/>
      <c r="I203" s="21"/>
      <c r="J203" s="23"/>
      <c r="K203" s="23"/>
      <c r="L203" s="23"/>
    </row>
    <row r="204" spans="1:12" x14ac:dyDescent="0.3">
      <c r="A204" s="25">
        <v>6</v>
      </c>
      <c r="B204" s="99" t="s">
        <v>42</v>
      </c>
      <c r="C204" s="100"/>
      <c r="D204" s="100"/>
      <c r="E204" s="101"/>
      <c r="F204" s="24">
        <v>426000</v>
      </c>
      <c r="G204" s="17">
        <f t="shared" si="7"/>
        <v>685632000</v>
      </c>
      <c r="H204" s="18">
        <f>H205+H209+H212+H216+H218+H235+H236+H240</f>
        <v>1800000</v>
      </c>
      <c r="I204" s="18">
        <f>I205+I209+I212+I216+I218+I235+I236+I240</f>
        <v>0</v>
      </c>
      <c r="J204" s="18">
        <f>J205+J209+J212+J216+J218+J235+J236+J240</f>
        <v>677882000</v>
      </c>
      <c r="K204" s="18">
        <f>K205+K209+K212+K216+K218+K235+K236+K240</f>
        <v>0</v>
      </c>
      <c r="L204" s="18">
        <f>L205+L209+L212+L216+L218+L235+L236+L240</f>
        <v>5950000</v>
      </c>
    </row>
    <row r="205" spans="1:12" x14ac:dyDescent="0.3">
      <c r="A205" s="25"/>
      <c r="B205" s="25" t="s">
        <v>43</v>
      </c>
      <c r="C205" s="99" t="s">
        <v>205</v>
      </c>
      <c r="D205" s="100"/>
      <c r="E205" s="101"/>
      <c r="F205" s="24">
        <v>426100</v>
      </c>
      <c r="G205" s="17">
        <f t="shared" si="7"/>
        <v>7456000</v>
      </c>
      <c r="H205" s="18">
        <f>SUM(H206:H208)</f>
        <v>0</v>
      </c>
      <c r="I205" s="18">
        <f>SUM(I206:I208)</f>
        <v>0</v>
      </c>
      <c r="J205" s="18">
        <f>SUM(J206:J208)</f>
        <v>6406000</v>
      </c>
      <c r="K205" s="18">
        <f>SUM(K206:K208)</f>
        <v>0</v>
      </c>
      <c r="L205" s="18">
        <f>SUM(L206:L208)</f>
        <v>1050000</v>
      </c>
    </row>
    <row r="206" spans="1:12" x14ac:dyDescent="0.3">
      <c r="A206" s="25"/>
      <c r="B206" s="58"/>
      <c r="C206" s="40" t="s">
        <v>44</v>
      </c>
      <c r="D206" s="93" t="s">
        <v>153</v>
      </c>
      <c r="E206" s="94"/>
      <c r="F206" s="24">
        <v>426111</v>
      </c>
      <c r="G206" s="21">
        <f t="shared" ref="G206:G217" si="8">SUM(H206:L206)</f>
        <v>7406000</v>
      </c>
      <c r="H206" s="21"/>
      <c r="I206" s="23"/>
      <c r="J206" s="23">
        <v>6356000</v>
      </c>
      <c r="K206" s="23"/>
      <c r="L206" s="23">
        <v>1050000</v>
      </c>
    </row>
    <row r="207" spans="1:12" x14ac:dyDescent="0.3">
      <c r="A207" s="25"/>
      <c r="B207" s="58"/>
      <c r="C207" s="40" t="s">
        <v>63</v>
      </c>
      <c r="D207" s="93" t="s">
        <v>385</v>
      </c>
      <c r="E207" s="94"/>
      <c r="F207" s="24">
        <v>426123</v>
      </c>
      <c r="G207" s="21">
        <f t="shared" si="8"/>
        <v>0</v>
      </c>
      <c r="H207" s="21"/>
      <c r="I207" s="23"/>
      <c r="J207" s="23"/>
      <c r="K207" s="23"/>
      <c r="L207" s="23"/>
    </row>
    <row r="208" spans="1:12" x14ac:dyDescent="0.3">
      <c r="A208" s="25"/>
      <c r="B208" s="58"/>
      <c r="C208" s="40" t="s">
        <v>384</v>
      </c>
      <c r="D208" s="93" t="s">
        <v>98</v>
      </c>
      <c r="E208" s="94"/>
      <c r="F208" s="24">
        <v>426124</v>
      </c>
      <c r="G208" s="21">
        <f t="shared" si="8"/>
        <v>50000</v>
      </c>
      <c r="H208" s="21"/>
      <c r="I208" s="23"/>
      <c r="J208" s="23">
        <v>50000</v>
      </c>
      <c r="K208" s="23"/>
      <c r="L208" s="23"/>
    </row>
    <row r="209" spans="1:12" x14ac:dyDescent="0.3">
      <c r="A209" s="25"/>
      <c r="B209" s="25" t="s">
        <v>45</v>
      </c>
      <c r="C209" s="99" t="s">
        <v>206</v>
      </c>
      <c r="D209" s="100"/>
      <c r="E209" s="101"/>
      <c r="F209" s="24">
        <v>426300</v>
      </c>
      <c r="G209" s="17">
        <f t="shared" si="8"/>
        <v>350000</v>
      </c>
      <c r="H209" s="18">
        <f>SUM(H210+H211)</f>
        <v>0</v>
      </c>
      <c r="I209" s="18">
        <f>SUM(I210+I211)</f>
        <v>0</v>
      </c>
      <c r="J209" s="18">
        <f>SUM(J210+J211)</f>
        <v>0</v>
      </c>
      <c r="K209" s="18">
        <f>SUM(K210+K211)</f>
        <v>0</v>
      </c>
      <c r="L209" s="18">
        <f>SUM(L210+L211)</f>
        <v>350000</v>
      </c>
    </row>
    <row r="210" spans="1:12" x14ac:dyDescent="0.3">
      <c r="A210" s="25"/>
      <c r="B210" s="58"/>
      <c r="C210" s="40" t="s">
        <v>208</v>
      </c>
      <c r="D210" s="93" t="s">
        <v>207</v>
      </c>
      <c r="E210" s="94"/>
      <c r="F210" s="24">
        <v>426311</v>
      </c>
      <c r="G210" s="21">
        <f t="shared" si="8"/>
        <v>350000</v>
      </c>
      <c r="H210" s="21"/>
      <c r="I210" s="23"/>
      <c r="J210" s="23"/>
      <c r="K210" s="23"/>
      <c r="L210" s="23">
        <v>350000</v>
      </c>
    </row>
    <row r="211" spans="1:12" x14ac:dyDescent="0.3">
      <c r="A211" s="25"/>
      <c r="B211" s="58"/>
      <c r="C211" s="40" t="s">
        <v>328</v>
      </c>
      <c r="D211" s="93" t="s">
        <v>329</v>
      </c>
      <c r="E211" s="94"/>
      <c r="F211" s="24">
        <v>426312</v>
      </c>
      <c r="G211" s="21">
        <f t="shared" si="8"/>
        <v>0</v>
      </c>
      <c r="H211" s="21"/>
      <c r="I211" s="23"/>
      <c r="J211" s="23"/>
      <c r="K211" s="23"/>
      <c r="L211" s="23"/>
    </row>
    <row r="212" spans="1:12" x14ac:dyDescent="0.3">
      <c r="A212" s="25"/>
      <c r="B212" s="25" t="s">
        <v>307</v>
      </c>
      <c r="C212" s="99" t="s">
        <v>219</v>
      </c>
      <c r="D212" s="100"/>
      <c r="E212" s="101"/>
      <c r="F212" s="24">
        <v>426400</v>
      </c>
      <c r="G212" s="17">
        <f t="shared" si="8"/>
        <v>1050000</v>
      </c>
      <c r="H212" s="17">
        <f>SUM(H213:H215)</f>
        <v>0</v>
      </c>
      <c r="I212" s="17">
        <f>SUM(I213:I215)</f>
        <v>0</v>
      </c>
      <c r="J212" s="17">
        <f>SUM(J213:J215)</f>
        <v>850000</v>
      </c>
      <c r="K212" s="17">
        <f>SUM(K213:K215)</f>
        <v>0</v>
      </c>
      <c r="L212" s="17">
        <f>SUM(L213:L215)</f>
        <v>200000</v>
      </c>
    </row>
    <row r="213" spans="1:12" x14ac:dyDescent="0.3">
      <c r="A213" s="25"/>
      <c r="B213" s="25"/>
      <c r="C213" s="40" t="s">
        <v>64</v>
      </c>
      <c r="D213" s="93" t="s">
        <v>220</v>
      </c>
      <c r="E213" s="94"/>
      <c r="F213" s="24">
        <v>426413</v>
      </c>
      <c r="G213" s="21">
        <f t="shared" si="8"/>
        <v>380000</v>
      </c>
      <c r="H213" s="21"/>
      <c r="I213" s="21"/>
      <c r="J213" s="21">
        <v>180000</v>
      </c>
      <c r="K213" s="21"/>
      <c r="L213" s="21">
        <v>200000</v>
      </c>
    </row>
    <row r="214" spans="1:12" x14ac:dyDescent="0.3">
      <c r="A214" s="25"/>
      <c r="B214" s="25"/>
      <c r="C214" s="40" t="s">
        <v>65</v>
      </c>
      <c r="D214" s="93" t="s">
        <v>221</v>
      </c>
      <c r="E214" s="94"/>
      <c r="F214" s="24">
        <v>4264911</v>
      </c>
      <c r="G214" s="21">
        <f t="shared" si="8"/>
        <v>450000</v>
      </c>
      <c r="H214" s="21"/>
      <c r="I214" s="21"/>
      <c r="J214" s="21">
        <v>450000</v>
      </c>
      <c r="K214" s="21"/>
      <c r="L214" s="21"/>
    </row>
    <row r="215" spans="1:12" x14ac:dyDescent="0.3">
      <c r="A215" s="25"/>
      <c r="B215" s="25"/>
      <c r="C215" s="40" t="s">
        <v>373</v>
      </c>
      <c r="D215" s="93" t="s">
        <v>374</v>
      </c>
      <c r="E215" s="94"/>
      <c r="F215" s="24">
        <v>4264912</v>
      </c>
      <c r="G215" s="21">
        <f t="shared" si="8"/>
        <v>220000</v>
      </c>
      <c r="H215" s="21"/>
      <c r="I215" s="21"/>
      <c r="J215" s="21">
        <v>220000</v>
      </c>
      <c r="K215" s="21"/>
      <c r="L215" s="21"/>
    </row>
    <row r="216" spans="1:12" x14ac:dyDescent="0.3">
      <c r="A216" s="25"/>
      <c r="B216" s="39" t="s">
        <v>47</v>
      </c>
      <c r="C216" s="99" t="s">
        <v>154</v>
      </c>
      <c r="D216" s="100"/>
      <c r="E216" s="101"/>
      <c r="F216" s="24">
        <v>426500</v>
      </c>
      <c r="G216" s="17">
        <f t="shared" si="8"/>
        <v>1400000</v>
      </c>
      <c r="H216" s="17">
        <f>SUM(H217:H217)</f>
        <v>0</v>
      </c>
      <c r="I216" s="17">
        <f>SUM(I217:I217)</f>
        <v>0</v>
      </c>
      <c r="J216" s="17">
        <f>SUM(J217:J217)</f>
        <v>1400000</v>
      </c>
      <c r="K216" s="17">
        <f>SUM(K217:K217)</f>
        <v>0</v>
      </c>
      <c r="L216" s="17">
        <f>SUM(L217:L217)</f>
        <v>0</v>
      </c>
    </row>
    <row r="217" spans="1:12" x14ac:dyDescent="0.3">
      <c r="A217" s="25"/>
      <c r="B217" s="26"/>
      <c r="C217" s="40" t="s">
        <v>209</v>
      </c>
      <c r="D217" s="93" t="s">
        <v>192</v>
      </c>
      <c r="E217" s="94"/>
      <c r="F217" s="24">
        <v>426591</v>
      </c>
      <c r="G217" s="21">
        <f t="shared" si="8"/>
        <v>1400000</v>
      </c>
      <c r="H217" s="21"/>
      <c r="I217" s="21"/>
      <c r="J217" s="21">
        <v>1400000</v>
      </c>
      <c r="K217" s="23"/>
      <c r="L217" s="23"/>
    </row>
    <row r="218" spans="1:12" x14ac:dyDescent="0.3">
      <c r="A218" s="25"/>
      <c r="B218" s="25" t="s">
        <v>49</v>
      </c>
      <c r="C218" s="99" t="s">
        <v>289</v>
      </c>
      <c r="D218" s="100"/>
      <c r="E218" s="101"/>
      <c r="F218" s="24">
        <v>426700</v>
      </c>
      <c r="G218" s="17">
        <f>SUM(H218:L218)</f>
        <v>630271000</v>
      </c>
      <c r="H218" s="18">
        <f>SUM(H219:H223)+H230</f>
        <v>1800000</v>
      </c>
      <c r="I218" s="18">
        <f>SUM(I219:I223)+I230</f>
        <v>0</v>
      </c>
      <c r="J218" s="18">
        <f>SUM(J219:J223)+J230+J229</f>
        <v>628471000</v>
      </c>
      <c r="K218" s="18">
        <f>SUM(K219:K223)+K230</f>
        <v>0</v>
      </c>
      <c r="L218" s="18">
        <f>SUM(L219:L223)+L230</f>
        <v>0</v>
      </c>
    </row>
    <row r="219" spans="1:12" x14ac:dyDescent="0.3">
      <c r="A219" s="25"/>
      <c r="B219" s="58"/>
      <c r="C219" s="73" t="s">
        <v>194</v>
      </c>
      <c r="D219" s="99" t="s">
        <v>290</v>
      </c>
      <c r="E219" s="101"/>
      <c r="F219" s="24">
        <v>426711</v>
      </c>
      <c r="G219" s="17">
        <f t="shared" ref="G219:G243" si="9">SUM(H219:L219)</f>
        <v>7521000</v>
      </c>
      <c r="H219" s="17"/>
      <c r="I219" s="18"/>
      <c r="J219" s="18">
        <v>7521000</v>
      </c>
      <c r="K219" s="18"/>
      <c r="L219" s="23"/>
    </row>
    <row r="220" spans="1:12" x14ac:dyDescent="0.3">
      <c r="A220" s="25"/>
      <c r="B220" s="58"/>
      <c r="C220" s="73" t="s">
        <v>196</v>
      </c>
      <c r="D220" s="99" t="s">
        <v>291</v>
      </c>
      <c r="E220" s="101"/>
      <c r="F220" s="24">
        <v>426711</v>
      </c>
      <c r="G220" s="17">
        <f t="shared" si="9"/>
        <v>80602000</v>
      </c>
      <c r="H220" s="32">
        <v>1500000</v>
      </c>
      <c r="I220" s="18"/>
      <c r="J220" s="18">
        <v>79102000</v>
      </c>
      <c r="K220" s="18"/>
      <c r="L220" s="32"/>
    </row>
    <row r="221" spans="1:12" x14ac:dyDescent="0.3">
      <c r="A221" s="25"/>
      <c r="B221" s="58"/>
      <c r="C221" s="73" t="s">
        <v>210</v>
      </c>
      <c r="D221" s="99" t="s">
        <v>473</v>
      </c>
      <c r="E221" s="101"/>
      <c r="F221" s="24">
        <v>426721</v>
      </c>
      <c r="G221" s="17">
        <f t="shared" si="9"/>
        <v>118652000</v>
      </c>
      <c r="H221" s="32"/>
      <c r="I221" s="18"/>
      <c r="J221" s="18">
        <v>118652000</v>
      </c>
      <c r="K221" s="18"/>
      <c r="L221" s="32"/>
    </row>
    <row r="222" spans="1:12" x14ac:dyDescent="0.3">
      <c r="A222" s="25"/>
      <c r="B222" s="58"/>
      <c r="C222" s="73" t="s">
        <v>211</v>
      </c>
      <c r="D222" s="99" t="s">
        <v>426</v>
      </c>
      <c r="E222" s="101"/>
      <c r="F222" s="24">
        <v>426711</v>
      </c>
      <c r="G222" s="17">
        <f t="shared" si="9"/>
        <v>43111000</v>
      </c>
      <c r="H222" s="17"/>
      <c r="I222" s="17"/>
      <c r="J222" s="17">
        <v>43111000</v>
      </c>
      <c r="K222" s="17"/>
      <c r="L222" s="23"/>
    </row>
    <row r="223" spans="1:12" x14ac:dyDescent="0.3">
      <c r="A223" s="25"/>
      <c r="B223" s="58"/>
      <c r="C223" s="74" t="s">
        <v>212</v>
      </c>
      <c r="D223" s="99" t="s">
        <v>177</v>
      </c>
      <c r="E223" s="101"/>
      <c r="F223" s="24">
        <v>426751</v>
      </c>
      <c r="G223" s="17">
        <f t="shared" si="9"/>
        <v>269552000</v>
      </c>
      <c r="H223" s="17">
        <f>SUM(H224:H228)</f>
        <v>300000</v>
      </c>
      <c r="I223" s="17">
        <f>SUM(I224:I228)</f>
        <v>0</v>
      </c>
      <c r="J223" s="17">
        <f>SUM(J224:J228)</f>
        <v>269252000</v>
      </c>
      <c r="K223" s="17">
        <f>SUM(K224:K228)</f>
        <v>0</v>
      </c>
      <c r="L223" s="17">
        <f>SUM(L224:L228)</f>
        <v>0</v>
      </c>
    </row>
    <row r="224" spans="1:12" x14ac:dyDescent="0.3">
      <c r="A224" s="25"/>
      <c r="B224" s="58"/>
      <c r="C224" s="74"/>
      <c r="D224" s="74" t="s">
        <v>213</v>
      </c>
      <c r="E224" s="75" t="s">
        <v>427</v>
      </c>
      <c r="F224" s="24">
        <v>426751</v>
      </c>
      <c r="G224" s="17">
        <f t="shared" si="9"/>
        <v>137849000</v>
      </c>
      <c r="H224" s="21">
        <v>300000</v>
      </c>
      <c r="I224" s="17"/>
      <c r="J224" s="17">
        <v>137549000</v>
      </c>
      <c r="K224" s="17"/>
      <c r="L224" s="17"/>
    </row>
    <row r="225" spans="1:12" x14ac:dyDescent="0.3">
      <c r="A225" s="25"/>
      <c r="B225" s="58"/>
      <c r="C225" s="74"/>
      <c r="D225" s="74" t="s">
        <v>214</v>
      </c>
      <c r="E225" s="75" t="s">
        <v>428</v>
      </c>
      <c r="F225" s="24">
        <v>426751</v>
      </c>
      <c r="G225" s="17">
        <f t="shared" si="9"/>
        <v>61635000</v>
      </c>
      <c r="H225" s="17"/>
      <c r="I225" s="17"/>
      <c r="J225" s="17">
        <v>61635000</v>
      </c>
      <c r="K225" s="17"/>
      <c r="L225" s="17"/>
    </row>
    <row r="226" spans="1:12" x14ac:dyDescent="0.3">
      <c r="A226" s="25"/>
      <c r="B226" s="58"/>
      <c r="C226" s="74"/>
      <c r="D226" s="74" t="s">
        <v>369</v>
      </c>
      <c r="E226" s="75" t="s">
        <v>429</v>
      </c>
      <c r="F226" s="24">
        <v>426751</v>
      </c>
      <c r="G226" s="17">
        <f t="shared" si="9"/>
        <v>12176000</v>
      </c>
      <c r="H226" s="17"/>
      <c r="I226" s="17"/>
      <c r="J226" s="17">
        <v>12176000</v>
      </c>
      <c r="K226" s="17"/>
      <c r="L226" s="31"/>
    </row>
    <row r="227" spans="1:12" x14ac:dyDescent="0.3">
      <c r="A227" s="25"/>
      <c r="B227" s="58"/>
      <c r="C227" s="74"/>
      <c r="D227" s="74" t="s">
        <v>215</v>
      </c>
      <c r="E227" s="75" t="s">
        <v>48</v>
      </c>
      <c r="F227" s="24">
        <v>426751</v>
      </c>
      <c r="G227" s="17">
        <f t="shared" si="9"/>
        <v>52535000</v>
      </c>
      <c r="H227" s="17"/>
      <c r="I227" s="17"/>
      <c r="J227" s="17">
        <v>52535000</v>
      </c>
      <c r="K227" s="17"/>
      <c r="L227" s="31"/>
    </row>
    <row r="228" spans="1:12" x14ac:dyDescent="0.3">
      <c r="A228" s="25"/>
      <c r="B228" s="58"/>
      <c r="C228" s="74"/>
      <c r="D228" s="74" t="s">
        <v>483</v>
      </c>
      <c r="E228" s="75" t="s">
        <v>170</v>
      </c>
      <c r="F228" s="24">
        <v>426751</v>
      </c>
      <c r="G228" s="17">
        <f t="shared" si="9"/>
        <v>5357000</v>
      </c>
      <c r="H228" s="17"/>
      <c r="I228" s="17"/>
      <c r="J228" s="17">
        <v>5357000</v>
      </c>
      <c r="K228" s="17"/>
      <c r="L228" s="17"/>
    </row>
    <row r="229" spans="1:12" x14ac:dyDescent="0.3">
      <c r="A229" s="25"/>
      <c r="B229" s="58"/>
      <c r="C229" s="74" t="s">
        <v>480</v>
      </c>
      <c r="D229" s="96" t="s">
        <v>479</v>
      </c>
      <c r="E229" s="98"/>
      <c r="F229" s="24">
        <v>426751</v>
      </c>
      <c r="G229" s="17">
        <f t="shared" si="9"/>
        <v>7000000</v>
      </c>
      <c r="H229" s="17"/>
      <c r="I229" s="17"/>
      <c r="J229" s="17">
        <v>7000000</v>
      </c>
      <c r="K229" s="17"/>
      <c r="L229" s="17"/>
    </row>
    <row r="230" spans="1:12" x14ac:dyDescent="0.3">
      <c r="A230" s="25"/>
      <c r="B230" s="25"/>
      <c r="C230" s="73" t="s">
        <v>482</v>
      </c>
      <c r="D230" s="99" t="s">
        <v>46</v>
      </c>
      <c r="E230" s="101"/>
      <c r="F230" s="24">
        <v>426700</v>
      </c>
      <c r="G230" s="17">
        <f t="shared" si="9"/>
        <v>103833000</v>
      </c>
      <c r="H230" s="17">
        <f>SUM(H231:H234)</f>
        <v>0</v>
      </c>
      <c r="I230" s="17">
        <f>SUM(I231:I234)</f>
        <v>0</v>
      </c>
      <c r="J230" s="17">
        <f>SUM(J231:J234)</f>
        <v>103833000</v>
      </c>
      <c r="K230" s="17">
        <f>SUM(K231:K234)</f>
        <v>0</v>
      </c>
      <c r="L230" s="17">
        <f>SUM(L231:L234)</f>
        <v>0</v>
      </c>
    </row>
    <row r="231" spans="1:12" x14ac:dyDescent="0.3">
      <c r="A231" s="25"/>
      <c r="B231" s="58"/>
      <c r="C231" s="40"/>
      <c r="D231" s="73" t="s">
        <v>484</v>
      </c>
      <c r="E231" s="75" t="s">
        <v>430</v>
      </c>
      <c r="F231" s="24">
        <v>426761</v>
      </c>
      <c r="G231" s="17">
        <f t="shared" si="9"/>
        <v>87413000</v>
      </c>
      <c r="H231" s="17"/>
      <c r="I231" s="18"/>
      <c r="J231" s="18">
        <v>87413000</v>
      </c>
      <c r="K231" s="18"/>
      <c r="L231" s="23"/>
    </row>
    <row r="232" spans="1:12" s="49" customFormat="1" x14ac:dyDescent="0.3">
      <c r="A232" s="76"/>
      <c r="B232" s="76"/>
      <c r="C232" s="77"/>
      <c r="D232" s="77" t="s">
        <v>485</v>
      </c>
      <c r="E232" s="78" t="s">
        <v>174</v>
      </c>
      <c r="F232" s="46">
        <v>426761</v>
      </c>
      <c r="G232" s="47">
        <f t="shared" si="9"/>
        <v>8116000</v>
      </c>
      <c r="H232" s="47"/>
      <c r="I232" s="47"/>
      <c r="J232" s="48">
        <v>8116000</v>
      </c>
      <c r="K232" s="48"/>
      <c r="L232" s="23"/>
    </row>
    <row r="233" spans="1:12" x14ac:dyDescent="0.3">
      <c r="A233" s="25"/>
      <c r="B233" s="58"/>
      <c r="C233" s="40"/>
      <c r="D233" s="73" t="s">
        <v>486</v>
      </c>
      <c r="E233" s="75" t="s">
        <v>176</v>
      </c>
      <c r="F233" s="24">
        <v>426761</v>
      </c>
      <c r="G233" s="17">
        <f t="shared" si="9"/>
        <v>3534000</v>
      </c>
      <c r="H233" s="17"/>
      <c r="I233" s="18"/>
      <c r="J233" s="18">
        <v>3534000</v>
      </c>
      <c r="K233" s="18"/>
      <c r="L233" s="23"/>
    </row>
    <row r="234" spans="1:12" x14ac:dyDescent="0.3">
      <c r="A234" s="25"/>
      <c r="B234" s="58"/>
      <c r="C234" s="40"/>
      <c r="D234" s="73" t="s">
        <v>487</v>
      </c>
      <c r="E234" s="75" t="s">
        <v>175</v>
      </c>
      <c r="F234" s="24">
        <v>426791</v>
      </c>
      <c r="G234" s="17">
        <f t="shared" si="9"/>
        <v>4770000</v>
      </c>
      <c r="H234" s="17"/>
      <c r="I234" s="17"/>
      <c r="J234" s="18">
        <v>4770000</v>
      </c>
      <c r="K234" s="18"/>
      <c r="L234" s="23"/>
    </row>
    <row r="235" spans="1:12" x14ac:dyDescent="0.3">
      <c r="A235" s="25"/>
      <c r="B235" s="25" t="s">
        <v>199</v>
      </c>
      <c r="C235" s="99" t="s">
        <v>198</v>
      </c>
      <c r="D235" s="100"/>
      <c r="E235" s="101"/>
      <c r="F235" s="24">
        <v>426791</v>
      </c>
      <c r="G235" s="17">
        <f t="shared" si="9"/>
        <v>6432000</v>
      </c>
      <c r="H235" s="17"/>
      <c r="I235" s="17"/>
      <c r="J235" s="18">
        <v>6432000</v>
      </c>
      <c r="K235" s="18"/>
      <c r="L235" s="23"/>
    </row>
    <row r="236" spans="1:12" x14ac:dyDescent="0.3">
      <c r="A236" s="25"/>
      <c r="B236" s="39" t="s">
        <v>200</v>
      </c>
      <c r="C236" s="99" t="s">
        <v>193</v>
      </c>
      <c r="D236" s="100"/>
      <c r="E236" s="101"/>
      <c r="F236" s="24">
        <v>426800</v>
      </c>
      <c r="G236" s="17">
        <f t="shared" si="9"/>
        <v>33023000</v>
      </c>
      <c r="H236" s="18">
        <f>SUM(H237:H239)</f>
        <v>0</v>
      </c>
      <c r="I236" s="18">
        <f>SUM(I237:I239)</f>
        <v>0</v>
      </c>
      <c r="J236" s="18">
        <f>SUM(J237:J239)</f>
        <v>32823000</v>
      </c>
      <c r="K236" s="18">
        <f>SUM(K237:K239)</f>
        <v>0</v>
      </c>
      <c r="L236" s="18">
        <f>SUM(L237:L239)</f>
        <v>200000</v>
      </c>
    </row>
    <row r="237" spans="1:12" x14ac:dyDescent="0.3">
      <c r="A237" s="25"/>
      <c r="B237" s="39"/>
      <c r="C237" s="40" t="s">
        <v>202</v>
      </c>
      <c r="D237" s="93" t="s">
        <v>197</v>
      </c>
      <c r="E237" s="94"/>
      <c r="F237" s="24">
        <v>426811</v>
      </c>
      <c r="G237" s="21">
        <f t="shared" si="9"/>
        <v>8450000</v>
      </c>
      <c r="H237" s="17"/>
      <c r="I237" s="18"/>
      <c r="J237" s="23">
        <v>8250000</v>
      </c>
      <c r="K237" s="23"/>
      <c r="L237" s="23">
        <v>200000</v>
      </c>
    </row>
    <row r="238" spans="1:12" x14ac:dyDescent="0.3">
      <c r="A238" s="25"/>
      <c r="B238" s="39"/>
      <c r="C238" s="40" t="s">
        <v>203</v>
      </c>
      <c r="D238" s="93" t="s">
        <v>387</v>
      </c>
      <c r="E238" s="94"/>
      <c r="F238" s="24">
        <v>426812</v>
      </c>
      <c r="G238" s="21">
        <f t="shared" si="9"/>
        <v>100000</v>
      </c>
      <c r="H238" s="17"/>
      <c r="I238" s="18"/>
      <c r="J238" s="23">
        <v>100000</v>
      </c>
      <c r="K238" s="23"/>
      <c r="L238" s="23"/>
    </row>
    <row r="239" spans="1:12" x14ac:dyDescent="0.3">
      <c r="A239" s="25"/>
      <c r="B239" s="39"/>
      <c r="C239" s="40" t="s">
        <v>386</v>
      </c>
      <c r="D239" s="93" t="s">
        <v>195</v>
      </c>
      <c r="E239" s="94"/>
      <c r="F239" s="24">
        <v>426823</v>
      </c>
      <c r="G239" s="21">
        <f t="shared" si="9"/>
        <v>24473000</v>
      </c>
      <c r="H239" s="17"/>
      <c r="I239" s="18"/>
      <c r="J239" s="23">
        <v>24473000</v>
      </c>
      <c r="K239" s="18"/>
      <c r="L239" s="23"/>
    </row>
    <row r="240" spans="1:12" x14ac:dyDescent="0.3">
      <c r="A240" s="25"/>
      <c r="B240" s="39" t="s">
        <v>216</v>
      </c>
      <c r="C240" s="99" t="s">
        <v>201</v>
      </c>
      <c r="D240" s="100"/>
      <c r="E240" s="101"/>
      <c r="F240" s="24">
        <v>426900</v>
      </c>
      <c r="G240" s="17">
        <f t="shared" si="9"/>
        <v>5650000</v>
      </c>
      <c r="H240" s="18">
        <f>SUM(H241:H243)</f>
        <v>0</v>
      </c>
      <c r="I240" s="18">
        <f>SUM(I241:I243)</f>
        <v>0</v>
      </c>
      <c r="J240" s="18">
        <f>SUM(J241:J243)</f>
        <v>1500000</v>
      </c>
      <c r="K240" s="18">
        <f>SUM(K241:K243)</f>
        <v>0</v>
      </c>
      <c r="L240" s="18">
        <f>SUM(L241:L243)</f>
        <v>4150000</v>
      </c>
    </row>
    <row r="241" spans="1:12" x14ac:dyDescent="0.3">
      <c r="A241" s="25"/>
      <c r="B241" s="39"/>
      <c r="C241" s="79" t="s">
        <v>217</v>
      </c>
      <c r="D241" s="93" t="s">
        <v>155</v>
      </c>
      <c r="E241" s="94"/>
      <c r="F241" s="24">
        <v>426911</v>
      </c>
      <c r="G241" s="21">
        <f t="shared" si="9"/>
        <v>400000</v>
      </c>
      <c r="H241" s="17"/>
      <c r="I241" s="18"/>
      <c r="J241" s="23">
        <v>300000</v>
      </c>
      <c r="K241" s="18"/>
      <c r="L241" s="23">
        <v>100000</v>
      </c>
    </row>
    <row r="242" spans="1:12" x14ac:dyDescent="0.3">
      <c r="A242" s="58"/>
      <c r="B242" s="26"/>
      <c r="C242" s="79" t="s">
        <v>218</v>
      </c>
      <c r="D242" s="93" t="s">
        <v>204</v>
      </c>
      <c r="E242" s="94"/>
      <c r="F242" s="24">
        <v>426913</v>
      </c>
      <c r="G242" s="21">
        <f t="shared" si="9"/>
        <v>5250000</v>
      </c>
      <c r="H242" s="21"/>
      <c r="I242" s="23"/>
      <c r="J242" s="23">
        <v>1200000</v>
      </c>
      <c r="K242" s="23"/>
      <c r="L242" s="23">
        <f>50000+4000000</f>
        <v>4050000</v>
      </c>
    </row>
    <row r="243" spans="1:12" x14ac:dyDescent="0.3">
      <c r="A243" s="25"/>
      <c r="B243" s="39"/>
      <c r="C243" s="40" t="s">
        <v>319</v>
      </c>
      <c r="D243" s="93" t="s">
        <v>320</v>
      </c>
      <c r="E243" s="94"/>
      <c r="F243" s="24">
        <v>426919</v>
      </c>
      <c r="G243" s="21">
        <f t="shared" si="9"/>
        <v>0</v>
      </c>
      <c r="H243" s="21"/>
      <c r="I243" s="18"/>
      <c r="J243" s="23"/>
      <c r="K243" s="23"/>
      <c r="L243" s="23"/>
    </row>
    <row r="244" spans="1:12" x14ac:dyDescent="0.3">
      <c r="A244" s="16">
        <v>7</v>
      </c>
      <c r="B244" s="135" t="s">
        <v>294</v>
      </c>
      <c r="C244" s="136"/>
      <c r="D244" s="136"/>
      <c r="E244" s="137"/>
      <c r="F244" s="24">
        <v>430000</v>
      </c>
      <c r="G244" s="18">
        <f>SUM(H244:L244)</f>
        <v>4000000</v>
      </c>
      <c r="H244" s="18">
        <f>SUM(H245:H248)</f>
        <v>0</v>
      </c>
      <c r="I244" s="18">
        <f>SUM(I245:I248)</f>
        <v>0</v>
      </c>
      <c r="J244" s="18">
        <f>SUM(J245:J248)</f>
        <v>0</v>
      </c>
      <c r="K244" s="18">
        <f>SUM(K245:K248)</f>
        <v>0</v>
      </c>
      <c r="L244" s="18">
        <f>SUM(L245:L248)</f>
        <v>4000000</v>
      </c>
    </row>
    <row r="245" spans="1:12" x14ac:dyDescent="0.3">
      <c r="A245" s="80"/>
      <c r="B245" s="26" t="s">
        <v>81</v>
      </c>
      <c r="C245" s="93" t="s">
        <v>295</v>
      </c>
      <c r="D245" s="110"/>
      <c r="E245" s="94"/>
      <c r="F245" s="24">
        <v>431100</v>
      </c>
      <c r="G245" s="23">
        <f>SUM(H245:L245)</f>
        <v>1000000</v>
      </c>
      <c r="H245" s="23"/>
      <c r="I245" s="23"/>
      <c r="J245" s="23"/>
      <c r="K245" s="23"/>
      <c r="L245" s="23">
        <v>1000000</v>
      </c>
    </row>
    <row r="246" spans="1:12" x14ac:dyDescent="0.3">
      <c r="A246" s="39"/>
      <c r="B246" s="26" t="s">
        <v>141</v>
      </c>
      <c r="C246" s="93" t="s">
        <v>296</v>
      </c>
      <c r="D246" s="110"/>
      <c r="E246" s="94"/>
      <c r="F246" s="24">
        <v>431200</v>
      </c>
      <c r="G246" s="23">
        <f>SUM(H246:L246)</f>
        <v>3000000</v>
      </c>
      <c r="H246" s="23"/>
      <c r="I246" s="23"/>
      <c r="J246" s="23"/>
      <c r="K246" s="23"/>
      <c r="L246" s="23">
        <v>3000000</v>
      </c>
    </row>
    <row r="247" spans="1:12" x14ac:dyDescent="0.3">
      <c r="A247" s="39"/>
      <c r="B247" s="26" t="s">
        <v>142</v>
      </c>
      <c r="C247" s="93" t="s">
        <v>298</v>
      </c>
      <c r="D247" s="110"/>
      <c r="E247" s="94"/>
      <c r="F247" s="24">
        <v>431300</v>
      </c>
      <c r="G247" s="23">
        <f>SUM(H247:L247)</f>
        <v>0</v>
      </c>
      <c r="H247" s="23"/>
      <c r="I247" s="23"/>
      <c r="J247" s="23"/>
      <c r="K247" s="23"/>
      <c r="L247" s="23"/>
    </row>
    <row r="248" spans="1:12" x14ac:dyDescent="0.3">
      <c r="A248" s="39"/>
      <c r="B248" s="26" t="s">
        <v>143</v>
      </c>
      <c r="C248" s="93" t="s">
        <v>297</v>
      </c>
      <c r="D248" s="110"/>
      <c r="E248" s="94"/>
      <c r="F248" s="24">
        <v>435100</v>
      </c>
      <c r="G248" s="23">
        <f>SUM(H248:L248)</f>
        <v>0</v>
      </c>
      <c r="H248" s="23"/>
      <c r="I248" s="23"/>
      <c r="J248" s="23"/>
      <c r="K248" s="23"/>
      <c r="L248" s="23"/>
    </row>
    <row r="249" spans="1:12" x14ac:dyDescent="0.3">
      <c r="A249" s="16">
        <v>8</v>
      </c>
      <c r="B249" s="135" t="s">
        <v>303</v>
      </c>
      <c r="C249" s="136"/>
      <c r="D249" s="136"/>
      <c r="E249" s="137"/>
      <c r="F249" s="24">
        <v>440000</v>
      </c>
      <c r="G249" s="18">
        <f t="shared" ref="G249:G262" si="10">SUM(H249:L249)</f>
        <v>0</v>
      </c>
      <c r="H249" s="18">
        <f>SUM(H250:H251)</f>
        <v>0</v>
      </c>
      <c r="I249" s="18">
        <f>SUM(I250:I251)</f>
        <v>0</v>
      </c>
      <c r="J249" s="18">
        <f>SUM(J250:J251)</f>
        <v>0</v>
      </c>
      <c r="K249" s="18">
        <f>SUM(K250:K251)</f>
        <v>0</v>
      </c>
      <c r="L249" s="18">
        <f>SUM(L250:L251)</f>
        <v>0</v>
      </c>
    </row>
    <row r="250" spans="1:12" x14ac:dyDescent="0.3">
      <c r="A250" s="51"/>
      <c r="B250" s="26" t="s">
        <v>144</v>
      </c>
      <c r="C250" s="93" t="s">
        <v>304</v>
      </c>
      <c r="D250" s="110"/>
      <c r="E250" s="94"/>
      <c r="F250" s="24">
        <v>441000</v>
      </c>
      <c r="G250" s="23">
        <f t="shared" si="10"/>
        <v>0</v>
      </c>
      <c r="H250" s="23"/>
      <c r="I250" s="23"/>
      <c r="J250" s="23"/>
      <c r="K250" s="23"/>
      <c r="L250" s="23"/>
    </row>
    <row r="251" spans="1:12" x14ac:dyDescent="0.3">
      <c r="A251" s="39"/>
      <c r="B251" s="26" t="s">
        <v>145</v>
      </c>
      <c r="C251" s="93" t="s">
        <v>305</v>
      </c>
      <c r="D251" s="110"/>
      <c r="E251" s="94"/>
      <c r="F251" s="24">
        <v>442000</v>
      </c>
      <c r="G251" s="23">
        <f t="shared" si="10"/>
        <v>0</v>
      </c>
      <c r="H251" s="23"/>
      <c r="I251" s="23"/>
      <c r="J251" s="23"/>
      <c r="K251" s="23"/>
      <c r="L251" s="23"/>
    </row>
    <row r="252" spans="1:12" x14ac:dyDescent="0.3">
      <c r="A252" s="16">
        <v>9</v>
      </c>
      <c r="B252" s="135" t="s">
        <v>299</v>
      </c>
      <c r="C252" s="136"/>
      <c r="D252" s="136"/>
      <c r="E252" s="137"/>
      <c r="F252" s="24">
        <v>465100</v>
      </c>
      <c r="G252" s="18">
        <f t="shared" si="10"/>
        <v>0</v>
      </c>
      <c r="H252" s="18">
        <f>SUM(H253)</f>
        <v>0</v>
      </c>
      <c r="I252" s="18">
        <f>SUM(I253)</f>
        <v>0</v>
      </c>
      <c r="J252" s="18">
        <f>SUM(J253)</f>
        <v>0</v>
      </c>
      <c r="K252" s="18">
        <f>SUM(K253)</f>
        <v>0</v>
      </c>
      <c r="L252" s="18">
        <f>SUM(L253)</f>
        <v>0</v>
      </c>
    </row>
    <row r="253" spans="1:12" x14ac:dyDescent="0.3">
      <c r="A253" s="39"/>
      <c r="B253" s="26" t="s">
        <v>146</v>
      </c>
      <c r="C253" s="93" t="s">
        <v>300</v>
      </c>
      <c r="D253" s="110"/>
      <c r="E253" s="94"/>
      <c r="F253" s="24">
        <v>465112</v>
      </c>
      <c r="G253" s="23">
        <f t="shared" si="10"/>
        <v>0</v>
      </c>
      <c r="H253" s="23"/>
      <c r="I253" s="23"/>
      <c r="J253" s="23">
        <v>0</v>
      </c>
      <c r="K253" s="23"/>
      <c r="L253" s="23"/>
    </row>
    <row r="254" spans="1:12" x14ac:dyDescent="0.3">
      <c r="A254" s="39">
        <v>10</v>
      </c>
      <c r="B254" s="99" t="s">
        <v>301</v>
      </c>
      <c r="C254" s="100"/>
      <c r="D254" s="100"/>
      <c r="E254" s="101"/>
      <c r="F254" s="24">
        <v>482000</v>
      </c>
      <c r="G254" s="18">
        <f t="shared" si="10"/>
        <v>6430000</v>
      </c>
      <c r="H254" s="18">
        <f>SUM(H255:H257)</f>
        <v>0</v>
      </c>
      <c r="I254" s="18">
        <f>SUM(I255:I257)</f>
        <v>0</v>
      </c>
      <c r="J254" s="18">
        <f>SUM(J255:J257)</f>
        <v>300000</v>
      </c>
      <c r="K254" s="18">
        <f>SUM(K255:K257)</f>
        <v>0</v>
      </c>
      <c r="L254" s="18">
        <f>SUM(L255:L258)</f>
        <v>6130000</v>
      </c>
    </row>
    <row r="255" spans="1:12" ht="13.5" customHeight="1" x14ac:dyDescent="0.3">
      <c r="A255" s="51"/>
      <c r="B255" s="26" t="s">
        <v>147</v>
      </c>
      <c r="C255" s="93" t="s">
        <v>171</v>
      </c>
      <c r="D255" s="110"/>
      <c r="E255" s="94"/>
      <c r="F255" s="24">
        <v>482100</v>
      </c>
      <c r="G255" s="23">
        <f t="shared" si="10"/>
        <v>330000</v>
      </c>
      <c r="H255" s="23"/>
      <c r="I255" s="23"/>
      <c r="J255" s="23">
        <v>300000</v>
      </c>
      <c r="K255" s="23"/>
      <c r="L255" s="23">
        <v>30000</v>
      </c>
    </row>
    <row r="256" spans="1:12" x14ac:dyDescent="0.3">
      <c r="A256" s="39"/>
      <c r="B256" s="26" t="s">
        <v>148</v>
      </c>
      <c r="C256" s="93" t="s">
        <v>222</v>
      </c>
      <c r="D256" s="110"/>
      <c r="E256" s="94"/>
      <c r="F256" s="24">
        <v>482200</v>
      </c>
      <c r="G256" s="23">
        <f t="shared" si="10"/>
        <v>100000</v>
      </c>
      <c r="H256" s="21"/>
      <c r="I256" s="23"/>
      <c r="J256" s="23"/>
      <c r="K256" s="23"/>
      <c r="L256" s="23">
        <v>100000</v>
      </c>
    </row>
    <row r="257" spans="1:18" x14ac:dyDescent="0.3">
      <c r="A257" s="39"/>
      <c r="B257" s="26" t="s">
        <v>149</v>
      </c>
      <c r="C257" s="93" t="s">
        <v>302</v>
      </c>
      <c r="D257" s="110"/>
      <c r="E257" s="94"/>
      <c r="F257" s="24">
        <v>482300</v>
      </c>
      <c r="G257" s="23">
        <f t="shared" si="10"/>
        <v>4500000</v>
      </c>
      <c r="H257" s="23"/>
      <c r="I257" s="23"/>
      <c r="J257" s="23"/>
      <c r="K257" s="23"/>
      <c r="L257" s="23">
        <v>4500000</v>
      </c>
    </row>
    <row r="258" spans="1:18" x14ac:dyDescent="0.3">
      <c r="A258" s="39"/>
      <c r="B258" s="26" t="s">
        <v>463</v>
      </c>
      <c r="C258" s="93" t="s">
        <v>464</v>
      </c>
      <c r="D258" s="110"/>
      <c r="E258" s="94"/>
      <c r="F258" s="24">
        <v>482312</v>
      </c>
      <c r="G258" s="23">
        <f>SUM(H258:L258)</f>
        <v>1500000</v>
      </c>
      <c r="H258" s="23"/>
      <c r="I258" s="23"/>
      <c r="J258" s="23"/>
      <c r="K258" s="23"/>
      <c r="L258" s="23">
        <v>1500000</v>
      </c>
    </row>
    <row r="259" spans="1:18" x14ac:dyDescent="0.3">
      <c r="A259" s="52">
        <v>11</v>
      </c>
      <c r="B259" s="99" t="s">
        <v>67</v>
      </c>
      <c r="C259" s="100"/>
      <c r="D259" s="100"/>
      <c r="E259" s="101"/>
      <c r="F259" s="24">
        <v>483100</v>
      </c>
      <c r="G259" s="18">
        <f t="shared" si="10"/>
        <v>0</v>
      </c>
      <c r="H259" s="18">
        <f>H260</f>
        <v>0</v>
      </c>
      <c r="I259" s="18">
        <f>I260</f>
        <v>0</v>
      </c>
      <c r="J259" s="18">
        <f>J260</f>
        <v>0</v>
      </c>
      <c r="K259" s="18">
        <f>K260</f>
        <v>0</v>
      </c>
      <c r="L259" s="18">
        <f>L260</f>
        <v>0</v>
      </c>
    </row>
    <row r="260" spans="1:18" x14ac:dyDescent="0.3">
      <c r="A260" s="39"/>
      <c r="B260" s="27" t="s">
        <v>150</v>
      </c>
      <c r="C260" s="92" t="s">
        <v>223</v>
      </c>
      <c r="D260" s="92"/>
      <c r="E260" s="92"/>
      <c r="F260" s="24">
        <v>483111</v>
      </c>
      <c r="G260" s="23">
        <f t="shared" si="10"/>
        <v>0</v>
      </c>
      <c r="H260" s="23"/>
      <c r="I260" s="23"/>
      <c r="J260" s="23"/>
      <c r="K260" s="23"/>
      <c r="L260" s="23"/>
    </row>
    <row r="261" spans="1:18" x14ac:dyDescent="0.3">
      <c r="A261" s="39">
        <v>12</v>
      </c>
      <c r="B261" s="99" t="s">
        <v>431</v>
      </c>
      <c r="C261" s="100"/>
      <c r="D261" s="100"/>
      <c r="E261" s="101"/>
      <c r="F261" s="24">
        <v>485100</v>
      </c>
      <c r="G261" s="18">
        <f t="shared" si="10"/>
        <v>3000000</v>
      </c>
      <c r="H261" s="18">
        <f>SUM(H262)</f>
        <v>0</v>
      </c>
      <c r="I261" s="18">
        <f>SUM(I262)</f>
        <v>0</v>
      </c>
      <c r="J261" s="18">
        <f>SUM(J262)</f>
        <v>0</v>
      </c>
      <c r="K261" s="18">
        <f>SUM(K262)</f>
        <v>0</v>
      </c>
      <c r="L261" s="18">
        <f>SUM(L262:L263)</f>
        <v>3000000</v>
      </c>
    </row>
    <row r="262" spans="1:18" x14ac:dyDescent="0.3">
      <c r="A262" s="51"/>
      <c r="B262" s="26" t="s">
        <v>151</v>
      </c>
      <c r="C262" s="93" t="s">
        <v>432</v>
      </c>
      <c r="D262" s="110"/>
      <c r="E262" s="94"/>
      <c r="F262" s="24">
        <v>485110</v>
      </c>
      <c r="G262" s="23">
        <f t="shared" si="10"/>
        <v>0</v>
      </c>
      <c r="H262" s="23"/>
      <c r="I262" s="23"/>
      <c r="J262" s="23"/>
      <c r="K262" s="23"/>
      <c r="L262" s="23"/>
    </row>
    <row r="263" spans="1:18" x14ac:dyDescent="0.3">
      <c r="A263" s="51"/>
      <c r="B263" s="27" t="s">
        <v>465</v>
      </c>
      <c r="C263" s="93" t="s">
        <v>466</v>
      </c>
      <c r="D263" s="110"/>
      <c r="E263" s="94"/>
      <c r="F263" s="24">
        <v>485119</v>
      </c>
      <c r="G263" s="23">
        <f>SUM(H263:L263)</f>
        <v>3000000</v>
      </c>
      <c r="H263" s="23"/>
      <c r="I263" s="23"/>
      <c r="J263" s="23"/>
      <c r="K263" s="23"/>
      <c r="L263" s="23">
        <v>3000000</v>
      </c>
    </row>
    <row r="264" spans="1:18" x14ac:dyDescent="0.3">
      <c r="A264" s="99" t="s">
        <v>438</v>
      </c>
      <c r="B264" s="100"/>
      <c r="C264" s="100"/>
      <c r="D264" s="100"/>
      <c r="E264" s="101"/>
      <c r="F264" s="24">
        <v>400000</v>
      </c>
      <c r="G264" s="18">
        <f>SUM(H264:L264)</f>
        <v>4025766136.9200001</v>
      </c>
      <c r="H264" s="18">
        <f>SUM(H62+H68+H86+H91+H81+H83+H95+H99+H244+H249+H252+H254+H259+H261)</f>
        <v>1800000</v>
      </c>
      <c r="I264" s="18">
        <f>SUM(I62+I68+I86+I91+I81+I83+I95+I99+I244+I249+I252+I254+I259+I261)</f>
        <v>0</v>
      </c>
      <c r="J264" s="18">
        <f>SUM(J62+J68+J86+J91+J81+J83+J95+J99+J244+J249+J252+J254+J259+J261)</f>
        <v>3978952136.9200001</v>
      </c>
      <c r="K264" s="18">
        <f>SUM(K62+K68+K86+K91+K81+K83+K95+K99+K244+K249+K252+K254+K259+K261)</f>
        <v>0</v>
      </c>
      <c r="L264" s="18">
        <f>SUM(L62+L68+L86+L91+L81+L83+L95+L99+L244+L249+L252+L254+L259+L261)</f>
        <v>45014000</v>
      </c>
    </row>
    <row r="265" spans="1:18" x14ac:dyDescent="0.3">
      <c r="A265" s="50"/>
      <c r="B265" s="81"/>
      <c r="C265" s="81"/>
      <c r="D265" s="81"/>
      <c r="E265" s="70"/>
      <c r="F265" s="24"/>
      <c r="G265" s="18"/>
      <c r="H265" s="18"/>
      <c r="I265" s="18"/>
      <c r="J265" s="18"/>
      <c r="K265" s="18"/>
      <c r="L265" s="18"/>
    </row>
    <row r="266" spans="1:18" x14ac:dyDescent="0.3">
      <c r="A266" s="161" t="s">
        <v>173</v>
      </c>
      <c r="B266" s="162"/>
      <c r="C266" s="162"/>
      <c r="D266" s="162"/>
      <c r="E266" s="163"/>
      <c r="F266" s="24">
        <v>500000</v>
      </c>
      <c r="G266" s="18">
        <f>SUM(H266:L266)</f>
        <v>316260706</v>
      </c>
      <c r="H266" s="18">
        <f>SUM(H267)</f>
        <v>303331000</v>
      </c>
      <c r="I266" s="18">
        <f>SUM(I267)</f>
        <v>0</v>
      </c>
      <c r="J266" s="18">
        <f>SUM(J267)</f>
        <v>0</v>
      </c>
      <c r="K266" s="18">
        <f>SUM(K267)</f>
        <v>4629706</v>
      </c>
      <c r="L266" s="18">
        <f>SUM(L267)</f>
        <v>8300000</v>
      </c>
    </row>
    <row r="267" spans="1:18" x14ac:dyDescent="0.3">
      <c r="A267" s="82" t="s">
        <v>50</v>
      </c>
      <c r="B267" s="99" t="s">
        <v>51</v>
      </c>
      <c r="C267" s="100"/>
      <c r="D267" s="100"/>
      <c r="E267" s="101"/>
      <c r="F267" s="24">
        <v>510000</v>
      </c>
      <c r="G267" s="18">
        <f t="shared" ref="G267:G293" si="11">SUM(H267:L267)</f>
        <v>316260706</v>
      </c>
      <c r="H267" s="18">
        <f>H268+H273+H291</f>
        <v>303331000</v>
      </c>
      <c r="I267" s="18">
        <f>I268+I273</f>
        <v>0</v>
      </c>
      <c r="J267" s="18">
        <f>J268+J273</f>
        <v>0</v>
      </c>
      <c r="K267" s="18">
        <f>K268+K273</f>
        <v>4629706</v>
      </c>
      <c r="L267" s="18">
        <f>L268+L273</f>
        <v>8300000</v>
      </c>
    </row>
    <row r="268" spans="1:18" x14ac:dyDescent="0.3">
      <c r="A268" s="65"/>
      <c r="B268" s="82" t="s">
        <v>3</v>
      </c>
      <c r="C268" s="96" t="s">
        <v>172</v>
      </c>
      <c r="D268" s="97"/>
      <c r="E268" s="98"/>
      <c r="F268" s="24">
        <v>511000</v>
      </c>
      <c r="G268" s="18">
        <f t="shared" si="11"/>
        <v>0</v>
      </c>
      <c r="H268" s="18">
        <f>SUM(H269:H272)</f>
        <v>0</v>
      </c>
      <c r="I268" s="18">
        <f>SUM(I271:I272)</f>
        <v>0</v>
      </c>
      <c r="J268" s="18">
        <f>SUM(J271:J272)</f>
        <v>0</v>
      </c>
      <c r="K268" s="18">
        <f>SUM(K271:K272)</f>
        <v>0</v>
      </c>
      <c r="L268" s="18">
        <f>SUM(L270:L272)</f>
        <v>0</v>
      </c>
      <c r="M268" s="83"/>
    </row>
    <row r="269" spans="1:18" x14ac:dyDescent="0.3">
      <c r="A269" s="65"/>
      <c r="B269" s="82"/>
      <c r="C269" s="68" t="s">
        <v>323</v>
      </c>
      <c r="D269" s="164" t="s">
        <v>456</v>
      </c>
      <c r="E269" s="160"/>
      <c r="F269" s="24">
        <v>511222</v>
      </c>
      <c r="G269" s="32">
        <f t="shared" si="11"/>
        <v>0</v>
      </c>
      <c r="H269" s="32"/>
      <c r="I269" s="18"/>
      <c r="J269" s="18"/>
      <c r="K269" s="18"/>
      <c r="L269" s="18"/>
      <c r="M269" s="83"/>
    </row>
    <row r="270" spans="1:18" x14ac:dyDescent="0.3">
      <c r="A270" s="65"/>
      <c r="B270" s="84"/>
      <c r="C270" s="68" t="s">
        <v>324</v>
      </c>
      <c r="D270" s="111" t="s">
        <v>433</v>
      </c>
      <c r="E270" s="113"/>
      <c r="F270" s="24">
        <v>511226</v>
      </c>
      <c r="G270" s="23">
        <f t="shared" si="11"/>
        <v>0</v>
      </c>
      <c r="H270" s="18"/>
      <c r="I270" s="18"/>
      <c r="J270" s="18"/>
      <c r="K270" s="18"/>
      <c r="L270" s="23">
        <v>0</v>
      </c>
      <c r="M270" s="83"/>
    </row>
    <row r="271" spans="1:18" x14ac:dyDescent="0.3">
      <c r="A271" s="65"/>
      <c r="B271" s="84"/>
      <c r="C271" s="68" t="s">
        <v>334</v>
      </c>
      <c r="D271" s="111" t="s">
        <v>321</v>
      </c>
      <c r="E271" s="113"/>
      <c r="F271" s="24">
        <v>511322</v>
      </c>
      <c r="G271" s="23">
        <f t="shared" si="11"/>
        <v>0</v>
      </c>
      <c r="H271" s="23"/>
      <c r="I271" s="21"/>
      <c r="J271" s="21"/>
      <c r="K271" s="23"/>
      <c r="L271" s="23"/>
    </row>
    <row r="272" spans="1:18" x14ac:dyDescent="0.3">
      <c r="A272" s="65"/>
      <c r="B272" s="84"/>
      <c r="C272" s="68" t="s">
        <v>455</v>
      </c>
      <c r="D272" s="111" t="s">
        <v>87</v>
      </c>
      <c r="E272" s="113"/>
      <c r="F272" s="24">
        <v>511451</v>
      </c>
      <c r="G272" s="23">
        <f t="shared" si="11"/>
        <v>0</v>
      </c>
      <c r="H272" s="23"/>
      <c r="I272" s="21"/>
      <c r="J272" s="21"/>
      <c r="K272" s="23"/>
      <c r="L272" s="23"/>
      <c r="R272" s="4"/>
    </row>
    <row r="273" spans="1:12" x14ac:dyDescent="0.3">
      <c r="A273" s="65"/>
      <c r="B273" s="82" t="s">
        <v>5</v>
      </c>
      <c r="C273" s="96" t="s">
        <v>434</v>
      </c>
      <c r="D273" s="97"/>
      <c r="E273" s="98"/>
      <c r="F273" s="24">
        <v>512000</v>
      </c>
      <c r="G273" s="18">
        <f t="shared" ref="G273:L273" si="12">G274+G276+G282+G285+G287+G289</f>
        <v>316260706</v>
      </c>
      <c r="H273" s="18">
        <f t="shared" si="12"/>
        <v>303331000</v>
      </c>
      <c r="I273" s="18">
        <f t="shared" si="12"/>
        <v>0</v>
      </c>
      <c r="J273" s="18">
        <f t="shared" si="12"/>
        <v>0</v>
      </c>
      <c r="K273" s="18">
        <f t="shared" si="12"/>
        <v>4629706</v>
      </c>
      <c r="L273" s="18">
        <f t="shared" si="12"/>
        <v>8300000</v>
      </c>
    </row>
    <row r="274" spans="1:12" x14ac:dyDescent="0.3">
      <c r="A274" s="65"/>
      <c r="B274" s="82"/>
      <c r="C274" s="74" t="s">
        <v>6</v>
      </c>
      <c r="D274" s="96" t="s">
        <v>316</v>
      </c>
      <c r="E274" s="98"/>
      <c r="F274" s="24">
        <v>512100</v>
      </c>
      <c r="G274" s="18">
        <f t="shared" si="11"/>
        <v>6500000</v>
      </c>
      <c r="H274" s="18">
        <f>SUM(H275)</f>
        <v>0</v>
      </c>
      <c r="I274" s="18">
        <f>SUM(I275)</f>
        <v>0</v>
      </c>
      <c r="J274" s="18">
        <f>SUM(J275)</f>
        <v>0</v>
      </c>
      <c r="K274" s="18">
        <f>SUM(K275)</f>
        <v>0</v>
      </c>
      <c r="L274" s="18">
        <f>SUM(L275)</f>
        <v>6500000</v>
      </c>
    </row>
    <row r="275" spans="1:12" x14ac:dyDescent="0.3">
      <c r="A275" s="65"/>
      <c r="B275" s="82"/>
      <c r="C275" s="82"/>
      <c r="D275" s="68" t="s">
        <v>315</v>
      </c>
      <c r="E275" s="85" t="s">
        <v>104</v>
      </c>
      <c r="F275" s="24">
        <v>512111</v>
      </c>
      <c r="G275" s="23">
        <f t="shared" si="11"/>
        <v>6500000</v>
      </c>
      <c r="H275" s="18"/>
      <c r="I275" s="18"/>
      <c r="J275" s="18"/>
      <c r="K275" s="23"/>
      <c r="L275" s="23">
        <v>6500000</v>
      </c>
    </row>
    <row r="276" spans="1:12" x14ac:dyDescent="0.3">
      <c r="A276" s="65"/>
      <c r="B276" s="82"/>
      <c r="C276" s="74" t="s">
        <v>7</v>
      </c>
      <c r="D276" s="96" t="s">
        <v>88</v>
      </c>
      <c r="E276" s="98"/>
      <c r="F276" s="24">
        <v>512200</v>
      </c>
      <c r="G276" s="18">
        <f t="shared" si="11"/>
        <v>1417706</v>
      </c>
      <c r="H276" s="18">
        <f>SUM(H277:H281)</f>
        <v>0</v>
      </c>
      <c r="I276" s="18">
        <f>SUM(I277:I281)</f>
        <v>0</v>
      </c>
      <c r="J276" s="18">
        <f>SUM(J277:J281)</f>
        <v>0</v>
      </c>
      <c r="K276" s="18">
        <f>SUM(K277:K281)</f>
        <v>117706</v>
      </c>
      <c r="L276" s="18">
        <f>SUM(L277:L281)</f>
        <v>1300000</v>
      </c>
    </row>
    <row r="277" spans="1:12" x14ac:dyDescent="0.3">
      <c r="A277" s="65"/>
      <c r="B277" s="82"/>
      <c r="C277" s="82"/>
      <c r="D277" s="68" t="s">
        <v>332</v>
      </c>
      <c r="E277" s="85" t="s">
        <v>108</v>
      </c>
      <c r="F277" s="24">
        <v>512211</v>
      </c>
      <c r="G277" s="23">
        <f t="shared" si="11"/>
        <v>50000</v>
      </c>
      <c r="H277" s="18"/>
      <c r="I277" s="18"/>
      <c r="J277" s="18"/>
      <c r="K277" s="18"/>
      <c r="L277" s="23">
        <v>50000</v>
      </c>
    </row>
    <row r="278" spans="1:12" x14ac:dyDescent="0.3">
      <c r="A278" s="65"/>
      <c r="B278" s="84"/>
      <c r="C278" s="84"/>
      <c r="D278" s="68" t="s">
        <v>284</v>
      </c>
      <c r="E278" s="85" t="s">
        <v>118</v>
      </c>
      <c r="F278" s="24">
        <v>512220</v>
      </c>
      <c r="G278" s="23">
        <f t="shared" si="11"/>
        <v>500000</v>
      </c>
      <c r="H278" s="23"/>
      <c r="I278" s="21"/>
      <c r="J278" s="21"/>
      <c r="K278" s="23"/>
      <c r="L278" s="23">
        <v>500000</v>
      </c>
    </row>
    <row r="279" spans="1:12" x14ac:dyDescent="0.3">
      <c r="A279" s="65"/>
      <c r="B279" s="84"/>
      <c r="C279" s="84"/>
      <c r="D279" s="68" t="s">
        <v>333</v>
      </c>
      <c r="E279" s="85" t="s">
        <v>392</v>
      </c>
      <c r="F279" s="24">
        <v>512222</v>
      </c>
      <c r="G279" s="23">
        <f t="shared" si="11"/>
        <v>517706</v>
      </c>
      <c r="H279" s="23"/>
      <c r="I279" s="21"/>
      <c r="J279" s="21"/>
      <c r="K279" s="23">
        <v>117706</v>
      </c>
      <c r="L279" s="23">
        <v>400000</v>
      </c>
    </row>
    <row r="280" spans="1:12" x14ac:dyDescent="0.3">
      <c r="A280" s="65"/>
      <c r="B280" s="84"/>
      <c r="C280" s="84"/>
      <c r="D280" s="68" t="s">
        <v>359</v>
      </c>
      <c r="E280" s="85" t="s">
        <v>354</v>
      </c>
      <c r="F280" s="24">
        <v>512232</v>
      </c>
      <c r="G280" s="23">
        <f t="shared" si="11"/>
        <v>50000</v>
      </c>
      <c r="H280" s="23"/>
      <c r="I280" s="21"/>
      <c r="J280" s="21"/>
      <c r="K280" s="23"/>
      <c r="L280" s="23">
        <v>50000</v>
      </c>
    </row>
    <row r="281" spans="1:12" x14ac:dyDescent="0.3">
      <c r="A281" s="65"/>
      <c r="B281" s="84"/>
      <c r="C281" s="84"/>
      <c r="D281" s="68" t="s">
        <v>391</v>
      </c>
      <c r="E281" s="85" t="s">
        <v>322</v>
      </c>
      <c r="F281" s="24">
        <v>512251</v>
      </c>
      <c r="G281" s="23">
        <f t="shared" si="11"/>
        <v>300000</v>
      </c>
      <c r="H281" s="23"/>
      <c r="I281" s="21"/>
      <c r="J281" s="21"/>
      <c r="K281" s="23"/>
      <c r="L281" s="23">
        <v>300000</v>
      </c>
    </row>
    <row r="282" spans="1:12" x14ac:dyDescent="0.3">
      <c r="A282" s="75"/>
      <c r="B282" s="82"/>
      <c r="C282" s="74" t="s">
        <v>8</v>
      </c>
      <c r="D282" s="96" t="s">
        <v>89</v>
      </c>
      <c r="E282" s="98"/>
      <c r="F282" s="24">
        <v>512500</v>
      </c>
      <c r="G282" s="18">
        <f>SUM(H282:L282)</f>
        <v>308343000</v>
      </c>
      <c r="H282" s="18">
        <f>SUM(H283+H284)</f>
        <v>303331000</v>
      </c>
      <c r="I282" s="18">
        <f>SUM(I283+I284)</f>
        <v>0</v>
      </c>
      <c r="J282" s="18">
        <f>SUM(J283+J284)</f>
        <v>0</v>
      </c>
      <c r="K282" s="18">
        <f>SUM(K283+K284)</f>
        <v>4512000</v>
      </c>
      <c r="L282" s="18">
        <f>SUM(L283+L284)</f>
        <v>500000</v>
      </c>
    </row>
    <row r="283" spans="1:12" x14ac:dyDescent="0.3">
      <c r="A283" s="75"/>
      <c r="B283" s="82"/>
      <c r="C283" s="82"/>
      <c r="D283" s="68" t="s">
        <v>311</v>
      </c>
      <c r="E283" s="86" t="s">
        <v>89</v>
      </c>
      <c r="F283" s="24">
        <v>512511</v>
      </c>
      <c r="G283" s="23">
        <f t="shared" si="11"/>
        <v>308343000</v>
      </c>
      <c r="H283" s="23">
        <f>303000+528000+302500000</f>
        <v>303331000</v>
      </c>
      <c r="I283" s="21"/>
      <c r="J283" s="21"/>
      <c r="K283" s="23">
        <v>4512000</v>
      </c>
      <c r="L283" s="23">
        <v>500000</v>
      </c>
    </row>
    <row r="284" spans="1:12" x14ac:dyDescent="0.3">
      <c r="A284" s="75"/>
      <c r="B284" s="82"/>
      <c r="C284" s="82"/>
      <c r="D284" s="68" t="s">
        <v>338</v>
      </c>
      <c r="E284" s="86" t="s">
        <v>339</v>
      </c>
      <c r="F284" s="24">
        <v>512521</v>
      </c>
      <c r="G284" s="23">
        <f t="shared" si="11"/>
        <v>0</v>
      </c>
      <c r="H284" s="6"/>
      <c r="I284" s="21"/>
      <c r="J284" s="21"/>
      <c r="K284" s="23"/>
      <c r="L284" s="23"/>
    </row>
    <row r="285" spans="1:12" x14ac:dyDescent="0.3">
      <c r="A285" s="75"/>
      <c r="B285" s="82"/>
      <c r="C285" s="74" t="s">
        <v>9</v>
      </c>
      <c r="D285" s="96" t="s">
        <v>336</v>
      </c>
      <c r="E285" s="98"/>
      <c r="F285" s="24">
        <v>512800</v>
      </c>
      <c r="G285" s="18">
        <f t="shared" si="11"/>
        <v>0</v>
      </c>
      <c r="H285" s="23">
        <f>SUM(H286)</f>
        <v>0</v>
      </c>
      <c r="I285" s="23">
        <f>SUM(I286)</f>
        <v>0</v>
      </c>
      <c r="J285" s="23">
        <f>SUM(J286)</f>
        <v>0</v>
      </c>
      <c r="K285" s="23">
        <f>SUM(K286)</f>
        <v>0</v>
      </c>
      <c r="L285" s="18">
        <f>SUM(L286)</f>
        <v>0</v>
      </c>
    </row>
    <row r="286" spans="1:12" x14ac:dyDescent="0.3">
      <c r="A286" s="75"/>
      <c r="B286" s="82"/>
      <c r="C286" s="82"/>
      <c r="D286" s="68" t="s">
        <v>312</v>
      </c>
      <c r="E286" s="86" t="s">
        <v>336</v>
      </c>
      <c r="F286" s="24">
        <v>512811</v>
      </c>
      <c r="G286" s="23">
        <f t="shared" si="11"/>
        <v>0</v>
      </c>
      <c r="H286" s="23"/>
      <c r="I286" s="21"/>
      <c r="J286" s="21"/>
      <c r="K286" s="23"/>
      <c r="L286" s="23"/>
    </row>
    <row r="287" spans="1:12" x14ac:dyDescent="0.3">
      <c r="A287" s="75"/>
      <c r="B287" s="82"/>
      <c r="C287" s="74" t="s">
        <v>20</v>
      </c>
      <c r="D287" s="96" t="s">
        <v>313</v>
      </c>
      <c r="E287" s="98"/>
      <c r="F287" s="24">
        <v>512900</v>
      </c>
      <c r="G287" s="18">
        <f t="shared" si="11"/>
        <v>0</v>
      </c>
      <c r="H287" s="18">
        <f>SUM(H288)</f>
        <v>0</v>
      </c>
      <c r="I287" s="18">
        <f>SUM(I288)</f>
        <v>0</v>
      </c>
      <c r="J287" s="18">
        <f>SUM(J288)</f>
        <v>0</v>
      </c>
      <c r="K287" s="18">
        <f>SUM(K288)</f>
        <v>0</v>
      </c>
      <c r="L287" s="18">
        <f>SUM(L288)</f>
        <v>0</v>
      </c>
    </row>
    <row r="288" spans="1:12" x14ac:dyDescent="0.3">
      <c r="A288" s="75"/>
      <c r="B288" s="82"/>
      <c r="C288" s="82"/>
      <c r="D288" s="68" t="s">
        <v>314</v>
      </c>
      <c r="E288" s="86" t="s">
        <v>350</v>
      </c>
      <c r="F288" s="24">
        <v>512921</v>
      </c>
      <c r="G288" s="23">
        <f t="shared" si="11"/>
        <v>0</v>
      </c>
      <c r="H288" s="18"/>
      <c r="I288" s="17"/>
      <c r="J288" s="21"/>
      <c r="K288" s="18"/>
      <c r="L288" s="23"/>
    </row>
    <row r="289" spans="1:12" x14ac:dyDescent="0.3">
      <c r="A289" s="75"/>
      <c r="B289" s="87"/>
      <c r="C289" s="74" t="s">
        <v>21</v>
      </c>
      <c r="D289" s="96" t="s">
        <v>293</v>
      </c>
      <c r="E289" s="98"/>
      <c r="F289" s="24">
        <v>513100</v>
      </c>
      <c r="G289" s="18">
        <f t="shared" si="11"/>
        <v>0</v>
      </c>
      <c r="H289" s="18">
        <f>SUM(H290)</f>
        <v>0</v>
      </c>
      <c r="I289" s="18">
        <f>SUM(I290)</f>
        <v>0</v>
      </c>
      <c r="J289" s="18">
        <f>SUM(J290)</f>
        <v>0</v>
      </c>
      <c r="K289" s="18">
        <f>SUM(K290)</f>
        <v>0</v>
      </c>
      <c r="L289" s="18">
        <f>SUM(L290)</f>
        <v>0</v>
      </c>
    </row>
    <row r="290" spans="1:12" x14ac:dyDescent="0.3">
      <c r="A290" s="75"/>
      <c r="B290" s="82"/>
      <c r="C290" s="82"/>
      <c r="D290" s="68" t="s">
        <v>335</v>
      </c>
      <c r="E290" s="85" t="s">
        <v>293</v>
      </c>
      <c r="F290" s="24">
        <v>513111</v>
      </c>
      <c r="G290" s="23">
        <f t="shared" si="11"/>
        <v>0</v>
      </c>
      <c r="H290" s="18"/>
      <c r="I290" s="17"/>
      <c r="J290" s="17"/>
      <c r="K290" s="18"/>
      <c r="L290" s="23"/>
    </row>
    <row r="291" spans="1:12" x14ac:dyDescent="0.3">
      <c r="A291" s="75"/>
      <c r="B291" s="82" t="s">
        <v>16</v>
      </c>
      <c r="C291" s="96" t="s">
        <v>457</v>
      </c>
      <c r="D291" s="97"/>
      <c r="E291" s="98"/>
      <c r="F291" s="24">
        <v>515000</v>
      </c>
      <c r="G291" s="48">
        <f>SUM(H291:L291)</f>
        <v>0</v>
      </c>
      <c r="H291" s="18">
        <f>H292</f>
        <v>0</v>
      </c>
      <c r="I291" s="17"/>
      <c r="J291" s="17"/>
      <c r="K291" s="18"/>
      <c r="L291" s="23"/>
    </row>
    <row r="292" spans="1:12" x14ac:dyDescent="0.3">
      <c r="A292" s="75"/>
      <c r="B292" s="82"/>
      <c r="C292" s="88" t="s">
        <v>459</v>
      </c>
      <c r="D292" s="159" t="s">
        <v>458</v>
      </c>
      <c r="E292" s="160"/>
      <c r="F292" s="24">
        <v>515111</v>
      </c>
      <c r="G292" s="23"/>
      <c r="H292" s="32"/>
      <c r="I292" s="17"/>
      <c r="J292" s="17"/>
      <c r="K292" s="18"/>
      <c r="L292" s="23"/>
    </row>
    <row r="293" spans="1:12" x14ac:dyDescent="0.3">
      <c r="A293" s="158" t="s">
        <v>52</v>
      </c>
      <c r="B293" s="158"/>
      <c r="C293" s="158"/>
      <c r="D293" s="158"/>
      <c r="E293" s="158"/>
      <c r="F293" s="24"/>
      <c r="G293" s="18">
        <f t="shared" si="11"/>
        <v>4342026842.9200001</v>
      </c>
      <c r="H293" s="18">
        <f>H264+H266</f>
        <v>305131000</v>
      </c>
      <c r="I293" s="18">
        <f>I264+I266</f>
        <v>0</v>
      </c>
      <c r="J293" s="18">
        <f>J264+J266</f>
        <v>3978952136.9200001</v>
      </c>
      <c r="K293" s="18">
        <f>K264+K266</f>
        <v>4629706</v>
      </c>
      <c r="L293" s="18">
        <f>L264+L266</f>
        <v>53314000</v>
      </c>
    </row>
    <row r="294" spans="1:12" x14ac:dyDescent="0.3">
      <c r="A294" s="89"/>
      <c r="B294" s="89"/>
      <c r="C294" s="89"/>
      <c r="D294" s="89"/>
      <c r="E294" s="89"/>
      <c r="F294" s="10"/>
      <c r="G294" s="83"/>
      <c r="H294" s="83"/>
      <c r="I294" s="83"/>
      <c r="J294" s="83"/>
      <c r="K294" s="83"/>
      <c r="L294" s="83"/>
    </row>
    <row r="295" spans="1:12" x14ac:dyDescent="0.3">
      <c r="H295" s="4"/>
      <c r="J295" s="118" t="s">
        <v>56</v>
      </c>
      <c r="K295" s="118"/>
      <c r="L295" s="118"/>
    </row>
    <row r="296" spans="1:12" x14ac:dyDescent="0.3">
      <c r="A296" s="157" t="s">
        <v>488</v>
      </c>
      <c r="B296" s="157"/>
    </row>
    <row r="297" spans="1:12" x14ac:dyDescent="0.3">
      <c r="J297" s="90"/>
      <c r="K297" s="90"/>
      <c r="L297" s="91"/>
    </row>
  </sheetData>
  <mergeCells count="262">
    <mergeCell ref="D274:E274"/>
    <mergeCell ref="D276:E276"/>
    <mergeCell ref="D282:E282"/>
    <mergeCell ref="D285:E285"/>
    <mergeCell ref="C273:E273"/>
    <mergeCell ref="A266:E266"/>
    <mergeCell ref="D269:E269"/>
    <mergeCell ref="C258:E258"/>
    <mergeCell ref="C263:E263"/>
    <mergeCell ref="C262:E262"/>
    <mergeCell ref="C268:E268"/>
    <mergeCell ref="B267:E267"/>
    <mergeCell ref="D270:E270"/>
    <mergeCell ref="D220:E220"/>
    <mergeCell ref="D214:E214"/>
    <mergeCell ref="D215:E215"/>
    <mergeCell ref="D208:E208"/>
    <mergeCell ref="C248:E248"/>
    <mergeCell ref="D237:E237"/>
    <mergeCell ref="D217:E217"/>
    <mergeCell ref="D213:E213"/>
    <mergeCell ref="C212:E212"/>
    <mergeCell ref="D219:E219"/>
    <mergeCell ref="C246:E246"/>
    <mergeCell ref="D221:E221"/>
    <mergeCell ref="D229:E229"/>
    <mergeCell ref="A296:B296"/>
    <mergeCell ref="D222:E222"/>
    <mergeCell ref="D230:E230"/>
    <mergeCell ref="D242:E242"/>
    <mergeCell ref="B244:E244"/>
    <mergeCell ref="B249:E249"/>
    <mergeCell ref="C256:E256"/>
    <mergeCell ref="C260:E260"/>
    <mergeCell ref="C245:E245"/>
    <mergeCell ref="D287:E287"/>
    <mergeCell ref="B254:E254"/>
    <mergeCell ref="C255:E255"/>
    <mergeCell ref="B252:E252"/>
    <mergeCell ref="C251:E251"/>
    <mergeCell ref="C235:E235"/>
    <mergeCell ref="C236:E236"/>
    <mergeCell ref="C247:E247"/>
    <mergeCell ref="C250:E250"/>
    <mergeCell ref="A293:E293"/>
    <mergeCell ref="A264:E264"/>
    <mergeCell ref="C291:E291"/>
    <mergeCell ref="D292:E292"/>
    <mergeCell ref="D271:E271"/>
    <mergeCell ref="D272:E272"/>
    <mergeCell ref="D289:E289"/>
    <mergeCell ref="B259:E259"/>
    <mergeCell ref="B261:E261"/>
    <mergeCell ref="D178:E178"/>
    <mergeCell ref="D161:E161"/>
    <mergeCell ref="D162:E162"/>
    <mergeCell ref="D134:E134"/>
    <mergeCell ref="D187:E187"/>
    <mergeCell ref="C173:E173"/>
    <mergeCell ref="D171:E171"/>
    <mergeCell ref="D184:E184"/>
    <mergeCell ref="D243:E243"/>
    <mergeCell ref="D223:E223"/>
    <mergeCell ref="D241:E241"/>
    <mergeCell ref="D239:E239"/>
    <mergeCell ref="C240:E240"/>
    <mergeCell ref="D238:E238"/>
    <mergeCell ref="D199:E199"/>
    <mergeCell ref="D202:E202"/>
    <mergeCell ref="D203:E203"/>
    <mergeCell ref="D206:E206"/>
    <mergeCell ref="D207:E207"/>
    <mergeCell ref="C209:E209"/>
    <mergeCell ref="D210:E210"/>
    <mergeCell ref="A3:E3"/>
    <mergeCell ref="C14:E14"/>
    <mergeCell ref="B7:E7"/>
    <mergeCell ref="D44:E44"/>
    <mergeCell ref="D45:E45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A4:L4"/>
    <mergeCell ref="B5:E5"/>
    <mergeCell ref="C6:E6"/>
    <mergeCell ref="C8:E8"/>
    <mergeCell ref="B21:E21"/>
    <mergeCell ref="D29:E29"/>
    <mergeCell ref="D40:E40"/>
    <mergeCell ref="C24:E24"/>
    <mergeCell ref="D158:E158"/>
    <mergeCell ref="D147:E147"/>
    <mergeCell ref="C166:E166"/>
    <mergeCell ref="D157:E157"/>
    <mergeCell ref="C156:E156"/>
    <mergeCell ref="D165:E165"/>
    <mergeCell ref="A61:E61"/>
    <mergeCell ref="D107:E107"/>
    <mergeCell ref="D130:E130"/>
    <mergeCell ref="C82:E82"/>
    <mergeCell ref="C66:E66"/>
    <mergeCell ref="C126:E126"/>
    <mergeCell ref="C65:E65"/>
    <mergeCell ref="D122:E122"/>
    <mergeCell ref="D108:E108"/>
    <mergeCell ref="B91:E91"/>
    <mergeCell ref="B83:E83"/>
    <mergeCell ref="B81:E81"/>
    <mergeCell ref="C72:E72"/>
    <mergeCell ref="B86:E86"/>
    <mergeCell ref="C84:E84"/>
    <mergeCell ref="C69:E69"/>
    <mergeCell ref="D142:E142"/>
    <mergeCell ref="D160:E160"/>
    <mergeCell ref="C205:E205"/>
    <mergeCell ref="B204:E204"/>
    <mergeCell ref="D167:E167"/>
    <mergeCell ref="D164:E164"/>
    <mergeCell ref="D185:E185"/>
    <mergeCell ref="D188:E188"/>
    <mergeCell ref="C168:E168"/>
    <mergeCell ref="D197:E197"/>
    <mergeCell ref="D198:E198"/>
    <mergeCell ref="D200:E200"/>
    <mergeCell ref="D195:E195"/>
    <mergeCell ref="D193:E193"/>
    <mergeCell ref="D176:E176"/>
    <mergeCell ref="C177:E177"/>
    <mergeCell ref="B181:E181"/>
    <mergeCell ref="C182:E182"/>
    <mergeCell ref="D186:E186"/>
    <mergeCell ref="D47:E47"/>
    <mergeCell ref="B51:E51"/>
    <mergeCell ref="A54:E54"/>
    <mergeCell ref="B55:E55"/>
    <mergeCell ref="C56:E56"/>
    <mergeCell ref="A57:E57"/>
    <mergeCell ref="B68:E68"/>
    <mergeCell ref="C63:E63"/>
    <mergeCell ref="D49:E49"/>
    <mergeCell ref="A60:L60"/>
    <mergeCell ref="C52:E52"/>
    <mergeCell ref="C53:E53"/>
    <mergeCell ref="B62:E62"/>
    <mergeCell ref="C64:E64"/>
    <mergeCell ref="D42:E42"/>
    <mergeCell ref="D43:E43"/>
    <mergeCell ref="D37:E37"/>
    <mergeCell ref="C20:E20"/>
    <mergeCell ref="D41:E41"/>
    <mergeCell ref="D125:E125"/>
    <mergeCell ref="C79:E79"/>
    <mergeCell ref="C78:E78"/>
    <mergeCell ref="D194:E194"/>
    <mergeCell ref="D190:E190"/>
    <mergeCell ref="D191:E191"/>
    <mergeCell ref="C192:E192"/>
    <mergeCell ref="D183:E183"/>
    <mergeCell ref="D143:E143"/>
    <mergeCell ref="C75:E75"/>
    <mergeCell ref="D113:E113"/>
    <mergeCell ref="C102:E102"/>
    <mergeCell ref="C97:E97"/>
    <mergeCell ref="D112:E112"/>
    <mergeCell ref="D120:E120"/>
    <mergeCell ref="C119:E119"/>
    <mergeCell ref="C111:E111"/>
    <mergeCell ref="C87:E87"/>
    <mergeCell ref="C89:E89"/>
    <mergeCell ref="B100:E100"/>
    <mergeCell ref="D105:E105"/>
    <mergeCell ref="D104:E104"/>
    <mergeCell ref="D103:E103"/>
    <mergeCell ref="J295:L295"/>
    <mergeCell ref="D189:E189"/>
    <mergeCell ref="C179:E179"/>
    <mergeCell ref="D180:E180"/>
    <mergeCell ref="C170:E170"/>
    <mergeCell ref="D169:E169"/>
    <mergeCell ref="C253:E253"/>
    <mergeCell ref="C257:E257"/>
    <mergeCell ref="C144:E144"/>
    <mergeCell ref="D145:E145"/>
    <mergeCell ref="D211:E211"/>
    <mergeCell ref="C216:E216"/>
    <mergeCell ref="C218:E218"/>
    <mergeCell ref="C163:E163"/>
    <mergeCell ref="D152:E152"/>
    <mergeCell ref="D175:E175"/>
    <mergeCell ref="C159:E159"/>
    <mergeCell ref="B172:E172"/>
    <mergeCell ref="D196:E196"/>
    <mergeCell ref="D201:E201"/>
    <mergeCell ref="C92:E92"/>
    <mergeCell ref="C93:E93"/>
    <mergeCell ref="C94:E94"/>
    <mergeCell ref="C76:E76"/>
    <mergeCell ref="C88:E88"/>
    <mergeCell ref="C77:E77"/>
    <mergeCell ref="C98:E98"/>
    <mergeCell ref="C67:E67"/>
    <mergeCell ref="C70:E70"/>
    <mergeCell ref="C71:E71"/>
    <mergeCell ref="C73:E73"/>
    <mergeCell ref="C85:E85"/>
    <mergeCell ref="C74:E74"/>
    <mergeCell ref="D131:E131"/>
    <mergeCell ref="D129:E129"/>
    <mergeCell ref="D110:E110"/>
    <mergeCell ref="C96:E96"/>
    <mergeCell ref="A99:E99"/>
    <mergeCell ref="A59:E59"/>
    <mergeCell ref="D50:E50"/>
    <mergeCell ref="A1:L1"/>
    <mergeCell ref="D118:E118"/>
    <mergeCell ref="D106:E106"/>
    <mergeCell ref="D109:E109"/>
    <mergeCell ref="C101:E101"/>
    <mergeCell ref="C80:E80"/>
    <mergeCell ref="D38:E38"/>
    <mergeCell ref="C27:E27"/>
    <mergeCell ref="D28:E28"/>
    <mergeCell ref="C23:E23"/>
    <mergeCell ref="C25:E25"/>
    <mergeCell ref="B26:E26"/>
    <mergeCell ref="D35:E35"/>
    <mergeCell ref="D36:E36"/>
    <mergeCell ref="B95:E95"/>
    <mergeCell ref="D117:E117"/>
    <mergeCell ref="D39:E39"/>
    <mergeCell ref="D127:E127"/>
    <mergeCell ref="D124:E124"/>
    <mergeCell ref="D46:E46"/>
    <mergeCell ref="D48:E48"/>
    <mergeCell ref="D141:E141"/>
    <mergeCell ref="C153:E153"/>
    <mergeCell ref="D154:E154"/>
    <mergeCell ref="D155:E155"/>
    <mergeCell ref="B150:E150"/>
    <mergeCell ref="D121:E121"/>
    <mergeCell ref="D128:E128"/>
    <mergeCell ref="D132:E132"/>
    <mergeCell ref="D136:E136"/>
    <mergeCell ref="D137:E137"/>
    <mergeCell ref="B138:E138"/>
    <mergeCell ref="C139:E139"/>
    <mergeCell ref="D140:E140"/>
    <mergeCell ref="C133:E133"/>
    <mergeCell ref="C135:E135"/>
    <mergeCell ref="C148:E148"/>
    <mergeCell ref="C146:E146"/>
    <mergeCell ref="D149:E149"/>
    <mergeCell ref="C151:E151"/>
    <mergeCell ref="D123:E123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88:K288 I290:K292 I283:K284 I286:K286 I271:K272 H256 H264:L267 I278:K281 I218:L218 H204:H208 I212:L216 I204:L205 H233 I217:J217 I113:L113 H241:H243 H237:H239 I222:K222 H232:I232 H234:I235 H68:H74 I68:L69 H76:H81 I61:L62 G126:L126 G103:G117 H127:H134 H120:H125 I99:L100 G102:L102 H103:H109 G118:K118 H99:H101 I111:L111 I91:L91 H85 H87:H94 I81:L81 G61:H63 G119:G125 G137:H137 H111:H116 G127:G136 G138:G243 H15 H16:J17 K15:L17 J15 H8:H10 L9 K8:K9 H7:L7 I9:J9 G5:G10 G11:I11 I12:I15 I22:I25 I26:L27 K52:K53 G64:G101 I29:L29 H26:H50 H192:I203 J192:L192 I181:L182 I183:J191 I168:L168 I166:L166 H164:H169 H157:H158 H154:H155 H160:H162 H175:H176 H171:H172 I179:L179 I172:L172 H178:H191 I140:K143 I138:L139 H138:H143 H145 G54:L58 I223:L230 H210:H231 G12:G53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4"/>
  <sheetViews>
    <sheetView workbookViewId="0">
      <selection activeCell="E26" sqref="E26"/>
    </sheetView>
  </sheetViews>
  <sheetFormatPr defaultRowHeight="13.2" x14ac:dyDescent="0.25"/>
  <cols>
    <col min="2" max="2" width="15.5546875" style="2" bestFit="1" customWidth="1"/>
    <col min="3" max="3" width="12.6640625" style="2" bestFit="1" customWidth="1"/>
    <col min="4" max="4" width="11.6640625" style="2" bestFit="1" customWidth="1"/>
    <col min="5" max="5" width="15.44140625" style="2" bestFit="1" customWidth="1"/>
    <col min="6" max="6" width="11.6640625" style="1" bestFit="1" customWidth="1"/>
    <col min="7" max="7" width="12.6640625" style="1" bestFit="1" customWidth="1"/>
    <col min="8" max="8" width="9.33203125" style="1" bestFit="1" customWidth="1"/>
  </cols>
  <sheetData>
    <row r="6" spans="1:2" x14ac:dyDescent="0.25">
      <c r="A6" t="s">
        <v>449</v>
      </c>
      <c r="B6" s="2">
        <v>2667396000</v>
      </c>
    </row>
    <row r="7" spans="1:2" x14ac:dyDescent="0.25">
      <c r="B7" s="2">
        <f>B6/1.1515</f>
        <v>2316453321.7542338</v>
      </c>
    </row>
    <row r="8" spans="1:2" x14ac:dyDescent="0.25">
      <c r="A8" t="s">
        <v>450</v>
      </c>
      <c r="B8" s="2">
        <f>B7*10%</f>
        <v>231645332.17542338</v>
      </c>
    </row>
    <row r="9" spans="1:2" x14ac:dyDescent="0.25">
      <c r="A9" t="s">
        <v>451</v>
      </c>
      <c r="B9" s="2">
        <f>B7*5.15%</f>
        <v>119297346.07034305</v>
      </c>
    </row>
    <row r="12" spans="1:2" x14ac:dyDescent="0.25">
      <c r="A12" s="7" t="s">
        <v>452</v>
      </c>
    </row>
    <row r="14" spans="1:2" x14ac:dyDescent="0.25">
      <c r="A14" t="s">
        <v>449</v>
      </c>
      <c r="B14" s="2">
        <v>36633</v>
      </c>
    </row>
    <row r="15" spans="1:2" x14ac:dyDescent="0.25">
      <c r="B15" s="2">
        <f>B14/1.1515</f>
        <v>31813.287016934435</v>
      </c>
    </row>
    <row r="16" spans="1:2" x14ac:dyDescent="0.25">
      <c r="A16" t="s">
        <v>450</v>
      </c>
      <c r="B16" s="2">
        <f>B15*10%</f>
        <v>3181.3287016934437</v>
      </c>
    </row>
    <row r="17" spans="1:2" x14ac:dyDescent="0.25">
      <c r="A17" t="s">
        <v>451</v>
      </c>
      <c r="B17" s="2">
        <f>B15*5.15%</f>
        <v>1638.3842813721235</v>
      </c>
    </row>
    <row r="20" spans="1:2" x14ac:dyDescent="0.25">
      <c r="A20" t="s">
        <v>453</v>
      </c>
    </row>
    <row r="21" spans="1:2" x14ac:dyDescent="0.25">
      <c r="A21" t="s">
        <v>449</v>
      </c>
      <c r="B21" s="2">
        <v>1500000</v>
      </c>
    </row>
    <row r="22" spans="1:2" x14ac:dyDescent="0.25">
      <c r="B22" s="2">
        <f>B21/1.1515</f>
        <v>1302648.7190620929</v>
      </c>
    </row>
    <row r="23" spans="1:2" x14ac:dyDescent="0.25">
      <c r="A23" t="s">
        <v>450</v>
      </c>
      <c r="B23" s="2">
        <f>B22*10%</f>
        <v>130264.8719062093</v>
      </c>
    </row>
    <row r="24" spans="1:2" x14ac:dyDescent="0.25">
      <c r="A24" t="s">
        <v>451</v>
      </c>
      <c r="B24" s="2">
        <f>B22*5.15%</f>
        <v>67086.409031697796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Jelena</cp:lastModifiedBy>
  <cp:lastPrinted>2025-01-27T10:40:38Z</cp:lastPrinted>
  <dcterms:created xsi:type="dcterms:W3CDTF">2005-07-14T07:24:54Z</dcterms:created>
  <dcterms:modified xsi:type="dcterms:W3CDTF">2025-01-28T06:58:08Z</dcterms:modified>
</cp:coreProperties>
</file>